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ilix\OneDrive\EEL-USP\2023\2° Semestre\"/>
    </mc:Choice>
  </mc:AlternateContent>
  <bookViews>
    <workbookView xWindow="0" yWindow="0" windowWidth="20460" windowHeight="7395" activeTab="1"/>
  </bookViews>
  <sheets>
    <sheet name="Exp.1 (2% 1h)" sheetId="2" r:id="rId1"/>
    <sheet name="Exp.4 (4% 1h) " sheetId="12" r:id="rId2"/>
    <sheet name="Exp.7 (6% 1h)" sheetId="13" r:id="rId3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" i="12" l="1"/>
  <c r="M7" i="12"/>
  <c r="M8" i="12"/>
  <c r="M9" i="12"/>
  <c r="M10" i="12"/>
  <c r="M5" i="12"/>
  <c r="M10" i="13"/>
  <c r="M6" i="13"/>
  <c r="M7" i="13"/>
  <c r="M8" i="13"/>
  <c r="M9" i="13"/>
  <c r="M5" i="13"/>
  <c r="L5" i="13"/>
  <c r="J10" i="13"/>
  <c r="L10" i="13" s="1"/>
  <c r="E10" i="13"/>
  <c r="L19" i="13" s="1"/>
  <c r="J9" i="13"/>
  <c r="L9" i="13" s="1"/>
  <c r="F9" i="13"/>
  <c r="E9" i="13"/>
  <c r="L18" i="13" s="1"/>
  <c r="J8" i="13"/>
  <c r="L8" i="13" s="1"/>
  <c r="E8" i="13"/>
  <c r="F8" i="13" s="1"/>
  <c r="J7" i="13"/>
  <c r="L7" i="13" s="1"/>
  <c r="E7" i="13"/>
  <c r="L16" i="13" s="1"/>
  <c r="J6" i="13"/>
  <c r="L6" i="13" s="1"/>
  <c r="E6" i="13"/>
  <c r="L15" i="13" s="1"/>
  <c r="J5" i="13"/>
  <c r="E5" i="13"/>
  <c r="L14" i="13" s="1"/>
  <c r="L21" i="12"/>
  <c r="L21" i="2"/>
  <c r="L14" i="2"/>
  <c r="J10" i="12"/>
  <c r="L10" i="12" s="1"/>
  <c r="E10" i="12"/>
  <c r="L19" i="12" s="1"/>
  <c r="J9" i="12"/>
  <c r="L9" i="12" s="1"/>
  <c r="F9" i="12"/>
  <c r="E9" i="12"/>
  <c r="L18" i="12" s="1"/>
  <c r="J8" i="12"/>
  <c r="L8" i="12" s="1"/>
  <c r="E8" i="12"/>
  <c r="F8" i="12" s="1"/>
  <c r="J7" i="12"/>
  <c r="L7" i="12" s="1"/>
  <c r="E7" i="12"/>
  <c r="L16" i="12" s="1"/>
  <c r="L6" i="12"/>
  <c r="J6" i="12"/>
  <c r="E6" i="12"/>
  <c r="L15" i="12" s="1"/>
  <c r="J5" i="12"/>
  <c r="L5" i="12" s="1"/>
  <c r="E5" i="12"/>
  <c r="L14" i="12" s="1"/>
  <c r="L15" i="2"/>
  <c r="L16" i="2"/>
  <c r="L17" i="2"/>
  <c r="L18" i="2"/>
  <c r="L19" i="2"/>
  <c r="O5" i="2"/>
  <c r="N5" i="2"/>
  <c r="M5" i="2"/>
  <c r="L5" i="2"/>
  <c r="J5" i="2"/>
  <c r="E5" i="2"/>
  <c r="F5" i="13" l="1"/>
  <c r="F7" i="13"/>
  <c r="P7" i="13" s="1"/>
  <c r="N6" i="13"/>
  <c r="O6" i="13" s="1"/>
  <c r="N8" i="13"/>
  <c r="O8" i="13" s="1"/>
  <c r="N10" i="13"/>
  <c r="L17" i="13"/>
  <c r="L21" i="13" s="1"/>
  <c r="N5" i="13"/>
  <c r="O5" i="13" s="1"/>
  <c r="F6" i="13"/>
  <c r="P6" i="13" s="1"/>
  <c r="N7" i="13"/>
  <c r="N9" i="13"/>
  <c r="F10" i="13"/>
  <c r="P10" i="13" s="1"/>
  <c r="P5" i="13"/>
  <c r="O7" i="13"/>
  <c r="O9" i="13"/>
  <c r="P9" i="13"/>
  <c r="P8" i="13"/>
  <c r="O10" i="13"/>
  <c r="F5" i="12"/>
  <c r="F7" i="12"/>
  <c r="N6" i="12"/>
  <c r="O6" i="12" s="1"/>
  <c r="N8" i="12"/>
  <c r="N10" i="12"/>
  <c r="O10" i="12" s="1"/>
  <c r="L17" i="12"/>
  <c r="N5" i="12"/>
  <c r="O5" i="12" s="1"/>
  <c r="F6" i="12"/>
  <c r="P6" i="12" s="1"/>
  <c r="N7" i="12"/>
  <c r="O7" i="12" s="1"/>
  <c r="N9" i="12"/>
  <c r="F10" i="12"/>
  <c r="P10" i="12" s="1"/>
  <c r="P5" i="12"/>
  <c r="P7" i="12"/>
  <c r="O9" i="12"/>
  <c r="P9" i="12"/>
  <c r="O8" i="12"/>
  <c r="P8" i="12"/>
  <c r="F5" i="2"/>
  <c r="J10" i="2" l="1"/>
  <c r="L10" i="2" s="1"/>
  <c r="M10" i="2" s="1"/>
  <c r="J9" i="2"/>
  <c r="L9" i="2" s="1"/>
  <c r="M9" i="2" s="1"/>
  <c r="J8" i="2"/>
  <c r="L8" i="2" s="1"/>
  <c r="M8" i="2" s="1"/>
  <c r="J7" i="2"/>
  <c r="L7" i="2" s="1"/>
  <c r="M7" i="2" s="1"/>
  <c r="J6" i="2"/>
  <c r="L6" i="2" s="1"/>
  <c r="M6" i="2" s="1"/>
  <c r="P5" i="2"/>
  <c r="E6" i="2"/>
  <c r="N6" i="2" s="1"/>
  <c r="E7" i="2"/>
  <c r="N7" i="2" s="1"/>
  <c r="E8" i="2"/>
  <c r="N8" i="2" s="1"/>
  <c r="E9" i="2"/>
  <c r="N9" i="2" s="1"/>
  <c r="E10" i="2"/>
  <c r="N10" i="2" s="1"/>
  <c r="F10" i="2" l="1"/>
  <c r="F8" i="2"/>
  <c r="F7" i="2"/>
  <c r="P7" i="2" s="1"/>
  <c r="F6" i="2"/>
  <c r="P10" i="2"/>
  <c r="O10" i="2"/>
  <c r="O9" i="2"/>
  <c r="P8" i="2"/>
  <c r="O8" i="2"/>
  <c r="O7" i="2"/>
  <c r="P6" i="2"/>
  <c r="O6" i="2"/>
  <c r="F9" i="2"/>
  <c r="P9" i="2" s="1"/>
</calcChain>
</file>

<file path=xl/sharedStrings.xml><?xml version="1.0" encoding="utf-8"?>
<sst xmlns="http://schemas.openxmlformats.org/spreadsheetml/2006/main" count="174" uniqueCount="44">
  <si>
    <t>Amostras</t>
  </si>
  <si>
    <t>A1</t>
  </si>
  <si>
    <t>A2</t>
  </si>
  <si>
    <t>A3</t>
  </si>
  <si>
    <t>A4</t>
  </si>
  <si>
    <t>A5</t>
  </si>
  <si>
    <t>A6</t>
  </si>
  <si>
    <t>NaOH (M)</t>
  </si>
  <si>
    <t>HCl (M)</t>
  </si>
  <si>
    <t>Vol. Tit. 1 (mL)</t>
  </si>
  <si>
    <t>Vol. Tit. 2 (mL)</t>
  </si>
  <si>
    <t>Vol. Tit. média (mL)</t>
  </si>
  <si>
    <t>Conc. (M)</t>
  </si>
  <si>
    <t>HCl 0.1 mol/L</t>
  </si>
  <si>
    <t>Volume NaOH (mL)</t>
  </si>
  <si>
    <t>P.F (g)</t>
  </si>
  <si>
    <t>P.F.C.S (g)</t>
  </si>
  <si>
    <t>M.C.I (g)</t>
  </si>
  <si>
    <t>M.C.S (g)</t>
  </si>
  <si>
    <t>Mol AA</t>
  </si>
  <si>
    <t>Massa C. (g)</t>
  </si>
  <si>
    <t>C. AA/g (mmol/g)</t>
  </si>
  <si>
    <t>Legenda</t>
  </si>
  <si>
    <t>P.F</t>
  </si>
  <si>
    <t>Papel filtro</t>
  </si>
  <si>
    <t>P.F.C.S</t>
  </si>
  <si>
    <t>Papel filtro com catalisador seco</t>
  </si>
  <si>
    <t>M.C.I</t>
  </si>
  <si>
    <t>Massa catalisador intumescido</t>
  </si>
  <si>
    <t>M.C.S</t>
  </si>
  <si>
    <t>Massa catalisador seco</t>
  </si>
  <si>
    <t>M.MR</t>
  </si>
  <si>
    <t>Massa meio reacional</t>
  </si>
  <si>
    <t>Vol. Tit</t>
  </si>
  <si>
    <t>Volume titulado</t>
  </si>
  <si>
    <t>Conc.</t>
  </si>
  <si>
    <t>Concentração</t>
  </si>
  <si>
    <t>Massa C.</t>
  </si>
  <si>
    <t>Massa de catalisador</t>
  </si>
  <si>
    <t>C. AA/g</t>
  </si>
  <si>
    <t>Concentração de ácido acético por grama de resina</t>
  </si>
  <si>
    <t>M.MR (g)</t>
  </si>
  <si>
    <t>Índice Int.</t>
  </si>
  <si>
    <t>MÉDIA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</si>
</sst>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Fill="1" applyBorder="1" applyAlignment="1"/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21"/>
  <sheetViews>
    <sheetView workbookViewId="0">
      <selection activeCell="H19" sqref="H19"/>
    </sheetView>
  </sheetViews>
  <sheetFormatPr defaultRowHeight="15" x14ac:dyDescent="0.25"/>
  <cols>
    <col min="3" max="3" width="9.85546875" bestFit="1" customWidth="1"/>
    <col min="6" max="6" width="10.140625" bestFit="1" customWidth="1"/>
    <col min="8" max="8" width="18.28515625" bestFit="1" customWidth="1"/>
    <col min="9" max="9" width="13.85546875" bestFit="1" customWidth="1"/>
    <col min="10" max="10" width="18.5703125" bestFit="1" customWidth="1"/>
    <col min="11" max="11" width="9.28515625" bestFit="1" customWidth="1"/>
    <col min="12" max="12" width="9.42578125" bestFit="1" customWidth="1"/>
    <col min="13" max="13" width="12.42578125" bestFit="1" customWidth="1"/>
    <col min="14" max="14" width="11.42578125" bestFit="1" customWidth="1"/>
    <col min="15" max="15" width="16.5703125" bestFit="1" customWidth="1"/>
  </cols>
  <sheetData>
    <row r="3" spans="1:16" x14ac:dyDescent="0.25">
      <c r="H3" s="9" t="s">
        <v>13</v>
      </c>
      <c r="I3" s="9"/>
    </row>
    <row r="4" spans="1:16" x14ac:dyDescent="0.25">
      <c r="A4" s="2" t="s">
        <v>0</v>
      </c>
      <c r="B4" s="2" t="s">
        <v>15</v>
      </c>
      <c r="C4" s="2" t="s">
        <v>16</v>
      </c>
      <c r="D4" s="2" t="s">
        <v>17</v>
      </c>
      <c r="E4" s="2" t="s">
        <v>18</v>
      </c>
      <c r="F4" s="4" t="s">
        <v>41</v>
      </c>
      <c r="H4" s="1" t="s">
        <v>9</v>
      </c>
      <c r="I4" s="1" t="s">
        <v>10</v>
      </c>
      <c r="J4" s="1" t="s">
        <v>11</v>
      </c>
      <c r="K4" s="1" t="s">
        <v>0</v>
      </c>
      <c r="L4" s="1" t="s">
        <v>12</v>
      </c>
      <c r="M4" s="1" t="s">
        <v>19</v>
      </c>
      <c r="N4" s="3" t="s">
        <v>20</v>
      </c>
      <c r="O4" s="3" t="s">
        <v>21</v>
      </c>
    </row>
    <row r="5" spans="1:16" x14ac:dyDescent="0.25">
      <c r="A5" s="2" t="s">
        <v>1</v>
      </c>
      <c r="B5" s="2">
        <v>1.3240000000000001</v>
      </c>
      <c r="C5" s="2">
        <v>1.478</v>
      </c>
      <c r="D5" s="2">
        <v>0.22900000000000001</v>
      </c>
      <c r="E5" s="2">
        <f>C5-B5</f>
        <v>0.15399999999999991</v>
      </c>
      <c r="F5" s="1">
        <f>D5-E5</f>
        <v>7.5000000000000094E-2</v>
      </c>
      <c r="H5" s="2">
        <v>8.6</v>
      </c>
      <c r="I5" s="2">
        <v>8.5500000000000007</v>
      </c>
      <c r="J5" s="2">
        <f>AVERAGE(H5:I5)</f>
        <v>8.5749999999999993</v>
      </c>
      <c r="K5" s="2" t="s">
        <v>1</v>
      </c>
      <c r="L5" s="2">
        <f>($I$13*J5)/$H$15</f>
        <v>0.17149999999999999</v>
      </c>
      <c r="M5" s="3">
        <f>($H$13*0.05)-(L5*0.05)</f>
        <v>1.4250000000000027E-3</v>
      </c>
      <c r="N5" s="1">
        <f>E5</f>
        <v>0.15399999999999991</v>
      </c>
      <c r="O5" s="1">
        <f>(M5*1000)/N5</f>
        <v>9.2532467532467759</v>
      </c>
      <c r="P5">
        <f>(M5/F5)*1000</f>
        <v>19.000000000000011</v>
      </c>
    </row>
    <row r="6" spans="1:16" x14ac:dyDescent="0.25">
      <c r="A6" s="2" t="s">
        <v>2</v>
      </c>
      <c r="B6" s="2">
        <v>1.343</v>
      </c>
      <c r="C6" s="2">
        <v>1.452</v>
      </c>
      <c r="D6" s="2">
        <v>0.22</v>
      </c>
      <c r="E6" s="2">
        <f t="shared" ref="E6:E10" si="0">C6-B6</f>
        <v>0.10899999999999999</v>
      </c>
      <c r="F6" s="1">
        <f t="shared" ref="F6:F10" si="1">D6-E6</f>
        <v>0.11100000000000002</v>
      </c>
      <c r="H6" s="2">
        <v>8.4499999999999993</v>
      </c>
      <c r="I6" s="2">
        <v>8.3000000000000007</v>
      </c>
      <c r="J6" s="2">
        <f t="shared" ref="J6:J10" si="2">AVERAGE(H6:I6)</f>
        <v>8.375</v>
      </c>
      <c r="K6" s="2" t="s">
        <v>2</v>
      </c>
      <c r="L6" s="2">
        <f t="shared" ref="L6:L10" si="3">($I$13*J6)/$H$15</f>
        <v>0.16750000000000001</v>
      </c>
      <c r="M6" s="3">
        <f t="shared" ref="M6:M10" si="4">($H$13*0.05)-(L6*0.05)</f>
        <v>1.6250000000000014E-3</v>
      </c>
      <c r="N6" s="1">
        <f t="shared" ref="N6:N10" si="5">E6</f>
        <v>0.10899999999999999</v>
      </c>
      <c r="O6" s="1">
        <f t="shared" ref="O6:O10" si="6">(M6*1000)/N6</f>
        <v>14.908256880733958</v>
      </c>
      <c r="P6">
        <f>(M6/F6)*1000</f>
        <v>14.639639639639652</v>
      </c>
    </row>
    <row r="7" spans="1:16" x14ac:dyDescent="0.25">
      <c r="A7" s="2" t="s">
        <v>3</v>
      </c>
      <c r="B7" s="2">
        <v>1.33</v>
      </c>
      <c r="C7" s="2">
        <v>1.4550000000000001</v>
      </c>
      <c r="D7" s="2">
        <v>0.23200000000000001</v>
      </c>
      <c r="E7" s="2">
        <f t="shared" si="0"/>
        <v>0.125</v>
      </c>
      <c r="F7" s="1">
        <f t="shared" si="1"/>
        <v>0.10700000000000001</v>
      </c>
      <c r="H7" s="2">
        <v>8.4</v>
      </c>
      <c r="I7" s="2">
        <v>8.4</v>
      </c>
      <c r="J7" s="2">
        <f t="shared" si="2"/>
        <v>8.4</v>
      </c>
      <c r="K7" s="2" t="s">
        <v>3</v>
      </c>
      <c r="L7" s="2">
        <f t="shared" si="3"/>
        <v>0.16800000000000001</v>
      </c>
      <c r="M7" s="3">
        <f t="shared" si="4"/>
        <v>1.6000000000000007E-3</v>
      </c>
      <c r="N7" s="1">
        <f t="shared" si="5"/>
        <v>0.125</v>
      </c>
      <c r="O7" s="1">
        <f t="shared" si="6"/>
        <v>12.800000000000006</v>
      </c>
      <c r="P7">
        <f t="shared" ref="P7:P10" si="7">(M7/F7)*1000</f>
        <v>14.953271028037388</v>
      </c>
    </row>
    <row r="8" spans="1:16" x14ac:dyDescent="0.25">
      <c r="A8" s="2" t="s">
        <v>4</v>
      </c>
      <c r="B8" s="2">
        <v>1.3260000000000001</v>
      </c>
      <c r="C8" s="2">
        <v>1.4530000000000001</v>
      </c>
      <c r="D8" s="2">
        <v>0.219</v>
      </c>
      <c r="E8" s="2">
        <f t="shared" si="0"/>
        <v>0.127</v>
      </c>
      <c r="F8" s="1">
        <f t="shared" si="1"/>
        <v>9.1999999999999998E-2</v>
      </c>
      <c r="H8" s="2">
        <v>8.6</v>
      </c>
      <c r="I8" s="2">
        <v>8.6</v>
      </c>
      <c r="J8" s="2">
        <f t="shared" si="2"/>
        <v>8.6</v>
      </c>
      <c r="K8" s="2" t="s">
        <v>4</v>
      </c>
      <c r="L8" s="2">
        <f t="shared" si="3"/>
        <v>0.17199999999999999</v>
      </c>
      <c r="M8" s="3">
        <f t="shared" si="4"/>
        <v>1.4000000000000019E-3</v>
      </c>
      <c r="N8" s="1">
        <f t="shared" si="5"/>
        <v>0.127</v>
      </c>
      <c r="O8" s="1">
        <f t="shared" si="6"/>
        <v>11.023622047244109</v>
      </c>
      <c r="P8">
        <f t="shared" si="7"/>
        <v>15.217391304347847</v>
      </c>
    </row>
    <row r="9" spans="1:16" x14ac:dyDescent="0.25">
      <c r="A9" s="2" t="s">
        <v>5</v>
      </c>
      <c r="B9" s="2">
        <v>1.3759999999999999</v>
      </c>
      <c r="C9" s="2">
        <v>1.4870000000000001</v>
      </c>
      <c r="D9" s="2">
        <v>0.221</v>
      </c>
      <c r="E9" s="2">
        <f t="shared" si="0"/>
        <v>0.11100000000000021</v>
      </c>
      <c r="F9" s="1">
        <f t="shared" si="1"/>
        <v>0.10999999999999979</v>
      </c>
      <c r="H9" s="2">
        <v>8.5</v>
      </c>
      <c r="I9" s="2">
        <v>8.5</v>
      </c>
      <c r="J9" s="2">
        <f t="shared" si="2"/>
        <v>8.5</v>
      </c>
      <c r="K9" s="2" t="s">
        <v>5</v>
      </c>
      <c r="L9" s="2">
        <f t="shared" si="3"/>
        <v>0.17</v>
      </c>
      <c r="M9" s="3">
        <f t="shared" si="4"/>
        <v>1.5000000000000013E-3</v>
      </c>
      <c r="N9" s="1">
        <f t="shared" si="5"/>
        <v>0.11100000000000021</v>
      </c>
      <c r="O9" s="1">
        <f t="shared" si="6"/>
        <v>13.5135135135135</v>
      </c>
      <c r="P9">
        <f t="shared" si="7"/>
        <v>13.636363636363674</v>
      </c>
    </row>
    <row r="10" spans="1:16" x14ac:dyDescent="0.25">
      <c r="A10" s="2" t="s">
        <v>6</v>
      </c>
      <c r="B10" s="2">
        <v>1.3440000000000001</v>
      </c>
      <c r="C10" s="2">
        <v>1.4750000000000001</v>
      </c>
      <c r="D10" s="2">
        <v>0.24399999999999999</v>
      </c>
      <c r="E10" s="2">
        <f t="shared" si="0"/>
        <v>0.13100000000000001</v>
      </c>
      <c r="F10" s="1">
        <f t="shared" si="1"/>
        <v>0.11299999999999999</v>
      </c>
      <c r="H10" s="2">
        <v>8.5</v>
      </c>
      <c r="I10" s="2">
        <v>8.4</v>
      </c>
      <c r="J10" s="2">
        <f t="shared" si="2"/>
        <v>8.4499999999999993</v>
      </c>
      <c r="K10" s="2" t="s">
        <v>6</v>
      </c>
      <c r="L10" s="2">
        <f t="shared" si="3"/>
        <v>0.16899999999999998</v>
      </c>
      <c r="M10" s="3">
        <f t="shared" si="4"/>
        <v>1.5500000000000028E-3</v>
      </c>
      <c r="N10" s="1">
        <f t="shared" si="5"/>
        <v>0.13100000000000001</v>
      </c>
      <c r="O10" s="1">
        <f t="shared" si="6"/>
        <v>11.832061068702311</v>
      </c>
      <c r="P10">
        <f t="shared" si="7"/>
        <v>13.716814159292062</v>
      </c>
    </row>
    <row r="12" spans="1:16" x14ac:dyDescent="0.25">
      <c r="A12" s="8" t="s">
        <v>22</v>
      </c>
      <c r="B12" s="8"/>
      <c r="C12" s="8"/>
      <c r="D12" s="8"/>
      <c r="E12" s="8"/>
      <c r="F12" s="8"/>
      <c r="H12" s="2" t="s">
        <v>7</v>
      </c>
      <c r="I12" s="2" t="s">
        <v>8</v>
      </c>
    </row>
    <row r="13" spans="1:16" x14ac:dyDescent="0.25">
      <c r="A13" s="5" t="s">
        <v>23</v>
      </c>
      <c r="B13" s="7" t="s">
        <v>24</v>
      </c>
      <c r="C13" s="7"/>
      <c r="D13" s="7"/>
      <c r="E13" s="7"/>
      <c r="F13" s="7"/>
      <c r="H13" s="2">
        <v>0.2</v>
      </c>
      <c r="I13" s="2">
        <v>0.1</v>
      </c>
      <c r="K13" s="1" t="s">
        <v>0</v>
      </c>
      <c r="L13" s="4" t="s">
        <v>42</v>
      </c>
    </row>
    <row r="14" spans="1:16" x14ac:dyDescent="0.25">
      <c r="A14" s="5" t="s">
        <v>25</v>
      </c>
      <c r="B14" s="7" t="s">
        <v>26</v>
      </c>
      <c r="C14" s="7"/>
      <c r="D14" s="7"/>
      <c r="E14" s="7"/>
      <c r="F14" s="7"/>
      <c r="H14" s="2" t="s">
        <v>14</v>
      </c>
      <c r="K14" s="1" t="s">
        <v>1</v>
      </c>
      <c r="L14" s="1">
        <f>(D5/E5)</f>
        <v>1.4870129870129878</v>
      </c>
    </row>
    <row r="15" spans="1:16" x14ac:dyDescent="0.25">
      <c r="A15" s="5" t="s">
        <v>27</v>
      </c>
      <c r="B15" s="7" t="s">
        <v>28</v>
      </c>
      <c r="C15" s="7"/>
      <c r="D15" s="7"/>
      <c r="E15" s="7"/>
      <c r="F15" s="7"/>
      <c r="H15" s="2">
        <v>5</v>
      </c>
      <c r="K15" s="1" t="s">
        <v>2</v>
      </c>
      <c r="L15" s="1">
        <f>(D6/E6)</f>
        <v>2.0183486238532113</v>
      </c>
    </row>
    <row r="16" spans="1:16" x14ac:dyDescent="0.25">
      <c r="A16" s="5" t="s">
        <v>29</v>
      </c>
      <c r="B16" s="7" t="s">
        <v>30</v>
      </c>
      <c r="C16" s="7"/>
      <c r="D16" s="7"/>
      <c r="E16" s="7"/>
      <c r="F16" s="7"/>
      <c r="K16" s="1" t="s">
        <v>3</v>
      </c>
      <c r="L16" s="1">
        <f t="shared" ref="L15:L19" si="8">(D7/E7)</f>
        <v>1.8560000000000001</v>
      </c>
    </row>
    <row r="17" spans="1:12" x14ac:dyDescent="0.25">
      <c r="A17" s="5" t="s">
        <v>31</v>
      </c>
      <c r="B17" s="7" t="s">
        <v>32</v>
      </c>
      <c r="C17" s="7"/>
      <c r="D17" s="7"/>
      <c r="E17" s="7"/>
      <c r="F17" s="7"/>
      <c r="K17" s="1" t="s">
        <v>4</v>
      </c>
      <c r="L17" s="1">
        <f t="shared" si="8"/>
        <v>1.7244094488188977</v>
      </c>
    </row>
    <row r="18" spans="1:12" x14ac:dyDescent="0.25">
      <c r="A18" s="5" t="s">
        <v>33</v>
      </c>
      <c r="B18" s="7" t="s">
        <v>34</v>
      </c>
      <c r="C18" s="7"/>
      <c r="D18" s="7"/>
      <c r="E18" s="7"/>
      <c r="F18" s="7"/>
      <c r="K18" s="1" t="s">
        <v>5</v>
      </c>
      <c r="L18" s="1">
        <f t="shared" si="8"/>
        <v>1.9909909909909873</v>
      </c>
    </row>
    <row r="19" spans="1:12" x14ac:dyDescent="0.25">
      <c r="A19" s="5" t="s">
        <v>35</v>
      </c>
      <c r="B19" s="7" t="s">
        <v>36</v>
      </c>
      <c r="C19" s="7"/>
      <c r="D19" s="7"/>
      <c r="E19" s="7"/>
      <c r="F19" s="7"/>
      <c r="K19" s="1" t="s">
        <v>6</v>
      </c>
      <c r="L19" s="1">
        <f t="shared" si="8"/>
        <v>1.8625954198473282</v>
      </c>
    </row>
    <row r="20" spans="1:12" x14ac:dyDescent="0.25">
      <c r="A20" s="5" t="s">
        <v>37</v>
      </c>
      <c r="B20" s="7" t="s">
        <v>38</v>
      </c>
      <c r="C20" s="7"/>
      <c r="D20" s="7"/>
      <c r="E20" s="7"/>
      <c r="F20" s="7"/>
    </row>
    <row r="21" spans="1:12" x14ac:dyDescent="0.25">
      <c r="A21" s="5" t="s">
        <v>39</v>
      </c>
      <c r="B21" s="7" t="s">
        <v>40</v>
      </c>
      <c r="C21" s="7"/>
      <c r="D21" s="7"/>
      <c r="E21" s="7"/>
      <c r="F21" s="7"/>
      <c r="K21" s="1" t="s">
        <v>43</v>
      </c>
      <c r="L21" s="1">
        <f>AVERAGE(L14:L19)</f>
        <v>1.8232262450872352</v>
      </c>
    </row>
  </sheetData>
  <mergeCells count="11">
    <mergeCell ref="B16:F16"/>
    <mergeCell ref="A12:F12"/>
    <mergeCell ref="H3:I3"/>
    <mergeCell ref="B13:F13"/>
    <mergeCell ref="B14:F14"/>
    <mergeCell ref="B15:F15"/>
    <mergeCell ref="B17:F17"/>
    <mergeCell ref="B18:F18"/>
    <mergeCell ref="B19:F19"/>
    <mergeCell ref="B20:F20"/>
    <mergeCell ref="B21:F21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21"/>
  <sheetViews>
    <sheetView tabSelected="1" workbookViewId="0">
      <selection activeCell="N14" sqref="N14"/>
    </sheetView>
  </sheetViews>
  <sheetFormatPr defaultRowHeight="15" x14ac:dyDescent="0.25"/>
  <cols>
    <col min="3" max="3" width="9.85546875" bestFit="1" customWidth="1"/>
    <col min="6" max="6" width="10.140625" bestFit="1" customWidth="1"/>
    <col min="8" max="8" width="18.28515625" bestFit="1" customWidth="1"/>
    <col min="9" max="9" width="13.85546875" bestFit="1" customWidth="1"/>
    <col min="10" max="10" width="18.5703125" bestFit="1" customWidth="1"/>
    <col min="11" max="11" width="9.28515625" bestFit="1" customWidth="1"/>
    <col min="12" max="12" width="9.42578125" bestFit="1" customWidth="1"/>
    <col min="13" max="13" width="12.42578125" bestFit="1" customWidth="1"/>
    <col min="14" max="14" width="11.42578125" bestFit="1" customWidth="1"/>
    <col min="15" max="15" width="16.5703125" bestFit="1" customWidth="1"/>
  </cols>
  <sheetData>
    <row r="3" spans="1:16" x14ac:dyDescent="0.25">
      <c r="H3" s="9" t="s">
        <v>13</v>
      </c>
      <c r="I3" s="9"/>
    </row>
    <row r="4" spans="1:16" x14ac:dyDescent="0.25">
      <c r="A4" s="6" t="s">
        <v>0</v>
      </c>
      <c r="B4" s="6" t="s">
        <v>15</v>
      </c>
      <c r="C4" s="6" t="s">
        <v>16</v>
      </c>
      <c r="D4" s="6" t="s">
        <v>17</v>
      </c>
      <c r="E4" s="6" t="s">
        <v>18</v>
      </c>
      <c r="F4" s="4" t="s">
        <v>41</v>
      </c>
      <c r="H4" s="1" t="s">
        <v>9</v>
      </c>
      <c r="I4" s="1" t="s">
        <v>10</v>
      </c>
      <c r="J4" s="1" t="s">
        <v>11</v>
      </c>
      <c r="K4" s="1" t="s">
        <v>0</v>
      </c>
      <c r="L4" s="1" t="s">
        <v>12</v>
      </c>
      <c r="M4" s="1" t="s">
        <v>19</v>
      </c>
      <c r="N4" s="3" t="s">
        <v>20</v>
      </c>
      <c r="O4" s="3" t="s">
        <v>21</v>
      </c>
    </row>
    <row r="5" spans="1:16" x14ac:dyDescent="0.25">
      <c r="A5" s="6" t="s">
        <v>1</v>
      </c>
      <c r="B5" s="6">
        <v>1.3140000000000001</v>
      </c>
      <c r="C5" s="6">
        <v>1.47</v>
      </c>
      <c r="D5" s="6">
        <v>0.438</v>
      </c>
      <c r="E5" s="6">
        <f>C5-B5</f>
        <v>0.15599999999999992</v>
      </c>
      <c r="F5" s="1">
        <f>D5-E5</f>
        <v>0.28200000000000008</v>
      </c>
      <c r="H5" s="6">
        <v>3.85</v>
      </c>
      <c r="I5" s="6">
        <v>3.85</v>
      </c>
      <c r="J5" s="6">
        <f>AVERAGE(H5:I5)</f>
        <v>3.85</v>
      </c>
      <c r="K5" s="6" t="s">
        <v>1</v>
      </c>
      <c r="L5" s="6">
        <f>($I$13*J5)/$H$15</f>
        <v>7.6999999999999999E-2</v>
      </c>
      <c r="M5" s="3">
        <f>($H$13*0.025)-(L5*0.025)</f>
        <v>3.0750000000000009E-3</v>
      </c>
      <c r="N5" s="1">
        <f>E5</f>
        <v>0.15599999999999992</v>
      </c>
      <c r="O5" s="1">
        <f>(M5*1000)/N5</f>
        <v>19.711538461538478</v>
      </c>
      <c r="P5">
        <f>(M5/F5)*1000</f>
        <v>10.904255319148936</v>
      </c>
    </row>
    <row r="6" spans="1:16" x14ac:dyDescent="0.25">
      <c r="A6" s="6" t="s">
        <v>2</v>
      </c>
      <c r="B6" s="6">
        <v>1.3160000000000001</v>
      </c>
      <c r="C6" s="6">
        <v>1.468</v>
      </c>
      <c r="D6" s="6">
        <v>0.41799999999999998</v>
      </c>
      <c r="E6" s="6">
        <f t="shared" ref="E6:E10" si="0">C6-B6</f>
        <v>0.15199999999999991</v>
      </c>
      <c r="F6" s="1">
        <f t="shared" ref="F6:F10" si="1">D6-E6</f>
        <v>0.26600000000000007</v>
      </c>
      <c r="H6" s="6">
        <v>4.3499999999999996</v>
      </c>
      <c r="I6" s="6">
        <v>4.3499999999999996</v>
      </c>
      <c r="J6" s="6">
        <f t="shared" ref="J6:J10" si="2">AVERAGE(H6:I6)</f>
        <v>4.3499999999999996</v>
      </c>
      <c r="K6" s="6" t="s">
        <v>2</v>
      </c>
      <c r="L6" s="6">
        <f t="shared" ref="L6:L10" si="3">($I$13*J6)/$H$15</f>
        <v>8.6999999999999994E-2</v>
      </c>
      <c r="M6" s="3">
        <f t="shared" ref="M6:M10" si="4">($H$13*0.025)-(L6*0.025)</f>
        <v>2.8250000000000011E-3</v>
      </c>
      <c r="N6" s="1">
        <f t="shared" ref="N6:N10" si="5">E6</f>
        <v>0.15199999999999991</v>
      </c>
      <c r="O6" s="1">
        <f t="shared" ref="O6:O10" si="6">(M6*1000)/N6</f>
        <v>18.58552631578949</v>
      </c>
      <c r="P6">
        <f>(M6/F6)*1000</f>
        <v>10.6203007518797</v>
      </c>
    </row>
    <row r="7" spans="1:16" x14ac:dyDescent="0.25">
      <c r="A7" s="6" t="s">
        <v>3</v>
      </c>
      <c r="B7" s="6">
        <v>1.286</v>
      </c>
      <c r="C7" s="6">
        <v>1.4379999999999999</v>
      </c>
      <c r="D7" s="6">
        <v>0.42199999999999999</v>
      </c>
      <c r="E7" s="6">
        <f t="shared" si="0"/>
        <v>0.15199999999999991</v>
      </c>
      <c r="F7" s="1">
        <f t="shared" si="1"/>
        <v>0.27000000000000007</v>
      </c>
      <c r="H7" s="6">
        <v>4.45</v>
      </c>
      <c r="I7" s="6">
        <v>4.45</v>
      </c>
      <c r="J7" s="6">
        <f t="shared" si="2"/>
        <v>4.45</v>
      </c>
      <c r="K7" s="6" t="s">
        <v>3</v>
      </c>
      <c r="L7" s="6">
        <f t="shared" si="3"/>
        <v>8.900000000000001E-2</v>
      </c>
      <c r="M7" s="3">
        <f t="shared" si="4"/>
        <v>2.7750000000000006E-3</v>
      </c>
      <c r="N7" s="1">
        <f t="shared" si="5"/>
        <v>0.15199999999999991</v>
      </c>
      <c r="O7" s="1">
        <f t="shared" si="6"/>
        <v>18.256578947368435</v>
      </c>
      <c r="P7">
        <f t="shared" ref="P7:P10" si="7">(M7/F7)*1000</f>
        <v>10.277777777777777</v>
      </c>
    </row>
    <row r="8" spans="1:16" x14ac:dyDescent="0.25">
      <c r="A8" s="6" t="s">
        <v>4</v>
      </c>
      <c r="B8" s="6">
        <v>1.236</v>
      </c>
      <c r="C8" s="6">
        <v>1.39</v>
      </c>
      <c r="D8" s="6">
        <v>0.42599999999999999</v>
      </c>
      <c r="E8" s="6">
        <f t="shared" si="0"/>
        <v>0.15399999999999991</v>
      </c>
      <c r="F8" s="1">
        <f t="shared" si="1"/>
        <v>0.27200000000000008</v>
      </c>
      <c r="H8" s="6">
        <v>4.5999999999999996</v>
      </c>
      <c r="I8" s="6">
        <v>4.5999999999999996</v>
      </c>
      <c r="J8" s="6">
        <f t="shared" si="2"/>
        <v>4.5999999999999996</v>
      </c>
      <c r="K8" s="6" t="s">
        <v>4</v>
      </c>
      <c r="L8" s="6">
        <f t="shared" si="3"/>
        <v>9.1999999999999998E-2</v>
      </c>
      <c r="M8" s="3">
        <f t="shared" si="4"/>
        <v>2.700000000000001E-3</v>
      </c>
      <c r="N8" s="1">
        <f t="shared" si="5"/>
        <v>0.15399999999999991</v>
      </c>
      <c r="O8" s="1">
        <f t="shared" si="6"/>
        <v>17.53246753246755</v>
      </c>
      <c r="P8">
        <f t="shared" si="7"/>
        <v>9.9264705882352953</v>
      </c>
    </row>
    <row r="9" spans="1:16" x14ac:dyDescent="0.25">
      <c r="A9" s="6" t="s">
        <v>5</v>
      </c>
      <c r="B9" s="6">
        <v>1.282</v>
      </c>
      <c r="C9" s="6">
        <v>1.454</v>
      </c>
      <c r="D9" s="6">
        <v>0.44</v>
      </c>
      <c r="E9" s="6">
        <f t="shared" si="0"/>
        <v>0.17199999999999993</v>
      </c>
      <c r="F9" s="1">
        <f t="shared" si="1"/>
        <v>0.26800000000000007</v>
      </c>
      <c r="H9" s="6">
        <v>4.95</v>
      </c>
      <c r="I9" s="6">
        <v>4.95</v>
      </c>
      <c r="J9" s="6">
        <f t="shared" si="2"/>
        <v>4.95</v>
      </c>
      <c r="K9" s="6" t="s">
        <v>5</v>
      </c>
      <c r="L9" s="6">
        <f t="shared" si="3"/>
        <v>9.9000000000000005E-2</v>
      </c>
      <c r="M9" s="3">
        <f t="shared" si="4"/>
        <v>2.5250000000000008E-3</v>
      </c>
      <c r="N9" s="1">
        <f t="shared" si="5"/>
        <v>0.17199999999999993</v>
      </c>
      <c r="O9" s="1">
        <f t="shared" si="6"/>
        <v>14.680232558139545</v>
      </c>
      <c r="P9">
        <f t="shared" si="7"/>
        <v>9.4216417910447756</v>
      </c>
    </row>
    <row r="10" spans="1:16" x14ac:dyDescent="0.25">
      <c r="A10" s="6" t="s">
        <v>6</v>
      </c>
      <c r="B10" s="6">
        <v>1.2769999999999999</v>
      </c>
      <c r="C10" s="6">
        <v>1.4430000000000001</v>
      </c>
      <c r="D10" s="6">
        <v>0.41899999999999998</v>
      </c>
      <c r="E10" s="6">
        <f t="shared" si="0"/>
        <v>0.16600000000000015</v>
      </c>
      <c r="F10" s="1">
        <f t="shared" si="1"/>
        <v>0.25299999999999984</v>
      </c>
      <c r="H10" s="6">
        <v>5.0999999999999996</v>
      </c>
      <c r="I10" s="6">
        <v>5.0999999999999996</v>
      </c>
      <c r="J10" s="6">
        <f t="shared" si="2"/>
        <v>5.0999999999999996</v>
      </c>
      <c r="K10" s="6" t="s">
        <v>6</v>
      </c>
      <c r="L10" s="6">
        <f t="shared" si="3"/>
        <v>0.10200000000000001</v>
      </c>
      <c r="M10" s="3">
        <f t="shared" si="4"/>
        <v>2.4500000000000008E-3</v>
      </c>
      <c r="N10" s="1">
        <f t="shared" si="5"/>
        <v>0.16600000000000015</v>
      </c>
      <c r="O10" s="1">
        <f t="shared" si="6"/>
        <v>14.759036144578303</v>
      </c>
      <c r="P10">
        <f t="shared" si="7"/>
        <v>9.6837944664031728</v>
      </c>
    </row>
    <row r="12" spans="1:16" x14ac:dyDescent="0.25">
      <c r="A12" s="8" t="s">
        <v>22</v>
      </c>
      <c r="B12" s="8"/>
      <c r="C12" s="8"/>
      <c r="D12" s="8"/>
      <c r="E12" s="8"/>
      <c r="F12" s="8"/>
      <c r="H12" s="6" t="s">
        <v>7</v>
      </c>
      <c r="I12" s="6" t="s">
        <v>8</v>
      </c>
    </row>
    <row r="13" spans="1:16" x14ac:dyDescent="0.25">
      <c r="A13" s="5" t="s">
        <v>23</v>
      </c>
      <c r="B13" s="7" t="s">
        <v>24</v>
      </c>
      <c r="C13" s="7"/>
      <c r="D13" s="7"/>
      <c r="E13" s="7"/>
      <c r="F13" s="7"/>
      <c r="H13" s="6">
        <v>0.2</v>
      </c>
      <c r="I13" s="6">
        <v>0.1</v>
      </c>
      <c r="K13" s="1" t="s">
        <v>0</v>
      </c>
      <c r="L13" s="4" t="s">
        <v>42</v>
      </c>
    </row>
    <row r="14" spans="1:16" x14ac:dyDescent="0.25">
      <c r="A14" s="5" t="s">
        <v>25</v>
      </c>
      <c r="B14" s="7" t="s">
        <v>26</v>
      </c>
      <c r="C14" s="7"/>
      <c r="D14" s="7"/>
      <c r="E14" s="7"/>
      <c r="F14" s="7"/>
      <c r="H14" s="6" t="s">
        <v>14</v>
      </c>
      <c r="K14" s="1" t="s">
        <v>1</v>
      </c>
      <c r="L14" s="1">
        <f>(D5/E5)</f>
        <v>2.8076923076923093</v>
      </c>
    </row>
    <row r="15" spans="1:16" x14ac:dyDescent="0.25">
      <c r="A15" s="5" t="s">
        <v>27</v>
      </c>
      <c r="B15" s="7" t="s">
        <v>28</v>
      </c>
      <c r="C15" s="7"/>
      <c r="D15" s="7"/>
      <c r="E15" s="7"/>
      <c r="F15" s="7"/>
      <c r="H15" s="6">
        <v>5</v>
      </c>
      <c r="K15" s="1" t="s">
        <v>2</v>
      </c>
      <c r="L15" s="1">
        <f>(D6/E6)</f>
        <v>2.7500000000000013</v>
      </c>
    </row>
    <row r="16" spans="1:16" x14ac:dyDescent="0.25">
      <c r="A16" s="5" t="s">
        <v>29</v>
      </c>
      <c r="B16" s="7" t="s">
        <v>30</v>
      </c>
      <c r="C16" s="7"/>
      <c r="D16" s="7"/>
      <c r="E16" s="7"/>
      <c r="F16" s="7"/>
      <c r="K16" s="1" t="s">
        <v>3</v>
      </c>
      <c r="L16" s="1">
        <f t="shared" ref="L16:L19" si="8">(D7/E7)</f>
        <v>2.7763157894736858</v>
      </c>
    </row>
    <row r="17" spans="1:12" x14ac:dyDescent="0.25">
      <c r="A17" s="5" t="s">
        <v>31</v>
      </c>
      <c r="B17" s="7" t="s">
        <v>32</v>
      </c>
      <c r="C17" s="7"/>
      <c r="D17" s="7"/>
      <c r="E17" s="7"/>
      <c r="F17" s="7"/>
      <c r="K17" s="1" t="s">
        <v>4</v>
      </c>
      <c r="L17" s="1">
        <f t="shared" si="8"/>
        <v>2.7662337662337677</v>
      </c>
    </row>
    <row r="18" spans="1:12" x14ac:dyDescent="0.25">
      <c r="A18" s="5" t="s">
        <v>33</v>
      </c>
      <c r="B18" s="7" t="s">
        <v>34</v>
      </c>
      <c r="C18" s="7"/>
      <c r="D18" s="7"/>
      <c r="E18" s="7"/>
      <c r="F18" s="7"/>
      <c r="K18" s="1" t="s">
        <v>5</v>
      </c>
      <c r="L18" s="1">
        <f t="shared" si="8"/>
        <v>2.5581395348837219</v>
      </c>
    </row>
    <row r="19" spans="1:12" x14ac:dyDescent="0.25">
      <c r="A19" s="5" t="s">
        <v>35</v>
      </c>
      <c r="B19" s="7" t="s">
        <v>36</v>
      </c>
      <c r="C19" s="7"/>
      <c r="D19" s="7"/>
      <c r="E19" s="7"/>
      <c r="F19" s="7"/>
      <c r="K19" s="1" t="s">
        <v>6</v>
      </c>
      <c r="L19" s="1">
        <f t="shared" si="8"/>
        <v>2.5240963855421663</v>
      </c>
    </row>
    <row r="20" spans="1:12" x14ac:dyDescent="0.25">
      <c r="A20" s="5" t="s">
        <v>37</v>
      </c>
      <c r="B20" s="7" t="s">
        <v>38</v>
      </c>
      <c r="C20" s="7"/>
      <c r="D20" s="7"/>
      <c r="E20" s="7"/>
      <c r="F20" s="7"/>
    </row>
    <row r="21" spans="1:12" x14ac:dyDescent="0.25">
      <c r="A21" s="5" t="s">
        <v>39</v>
      </c>
      <c r="B21" s="7" t="s">
        <v>40</v>
      </c>
      <c r="C21" s="7"/>
      <c r="D21" s="7"/>
      <c r="E21" s="7"/>
      <c r="F21" s="7"/>
      <c r="K21" s="1" t="s">
        <v>43</v>
      </c>
      <c r="L21" s="1">
        <f>(AVERAGE(L14:L19))</f>
        <v>2.6970796306376084</v>
      </c>
    </row>
  </sheetData>
  <mergeCells count="11">
    <mergeCell ref="B17:F17"/>
    <mergeCell ref="B18:F18"/>
    <mergeCell ref="B19:F19"/>
    <mergeCell ref="B20:F20"/>
    <mergeCell ref="B21:F21"/>
    <mergeCell ref="H3:I3"/>
    <mergeCell ref="A12:F12"/>
    <mergeCell ref="B13:F13"/>
    <mergeCell ref="B14:F14"/>
    <mergeCell ref="B15:F15"/>
    <mergeCell ref="B16:F1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21"/>
  <sheetViews>
    <sheetView workbookViewId="0">
      <selection activeCell="M11" sqref="M11"/>
    </sheetView>
  </sheetViews>
  <sheetFormatPr defaultRowHeight="15" x14ac:dyDescent="0.25"/>
  <cols>
    <col min="3" max="3" width="9.85546875" bestFit="1" customWidth="1"/>
    <col min="6" max="6" width="10.140625" bestFit="1" customWidth="1"/>
    <col min="8" max="8" width="18.28515625" bestFit="1" customWidth="1"/>
    <col min="9" max="9" width="13.85546875" bestFit="1" customWidth="1"/>
    <col min="10" max="10" width="18.5703125" bestFit="1" customWidth="1"/>
    <col min="11" max="11" width="9.28515625" bestFit="1" customWidth="1"/>
    <col min="12" max="12" width="9.42578125" bestFit="1" customWidth="1"/>
    <col min="13" max="13" width="12.42578125" bestFit="1" customWidth="1"/>
    <col min="14" max="14" width="11.42578125" bestFit="1" customWidth="1"/>
    <col min="15" max="15" width="16.5703125" bestFit="1" customWidth="1"/>
  </cols>
  <sheetData>
    <row r="3" spans="1:16" x14ac:dyDescent="0.25">
      <c r="H3" s="9" t="s">
        <v>13</v>
      </c>
      <c r="I3" s="9"/>
    </row>
    <row r="4" spans="1:16" x14ac:dyDescent="0.25">
      <c r="A4" s="6" t="s">
        <v>0</v>
      </c>
      <c r="B4" s="6" t="s">
        <v>15</v>
      </c>
      <c r="C4" s="6" t="s">
        <v>16</v>
      </c>
      <c r="D4" s="6" t="s">
        <v>17</v>
      </c>
      <c r="E4" s="6" t="s">
        <v>18</v>
      </c>
      <c r="F4" s="4" t="s">
        <v>41</v>
      </c>
      <c r="H4" s="1" t="s">
        <v>9</v>
      </c>
      <c r="I4" s="1" t="s">
        <v>10</v>
      </c>
      <c r="J4" s="1" t="s">
        <v>11</v>
      </c>
      <c r="K4" s="1" t="s">
        <v>0</v>
      </c>
      <c r="L4" s="1" t="s">
        <v>12</v>
      </c>
      <c r="M4" s="1" t="s">
        <v>19</v>
      </c>
      <c r="N4" s="3" t="s">
        <v>20</v>
      </c>
      <c r="O4" s="3" t="s">
        <v>21</v>
      </c>
    </row>
    <row r="5" spans="1:16" x14ac:dyDescent="0.25">
      <c r="A5" s="6" t="s">
        <v>1</v>
      </c>
      <c r="B5" s="6">
        <v>1.3540000000000001</v>
      </c>
      <c r="C5" s="6">
        <v>1.4419999999999999</v>
      </c>
      <c r="D5" s="6">
        <v>0.158</v>
      </c>
      <c r="E5" s="6">
        <f>C5-B5</f>
        <v>8.7999999999999856E-2</v>
      </c>
      <c r="F5" s="1">
        <f>D5-E5</f>
        <v>7.0000000000000145E-2</v>
      </c>
      <c r="H5" s="6">
        <v>7.25</v>
      </c>
      <c r="I5" s="6">
        <v>7.2</v>
      </c>
      <c r="J5" s="6">
        <f>AVERAGE(H5:I5)</f>
        <v>7.2249999999999996</v>
      </c>
      <c r="K5" s="6" t="s">
        <v>1</v>
      </c>
      <c r="L5" s="6">
        <f>($I$13*J5)/$H$15</f>
        <v>0.14450000000000002</v>
      </c>
      <c r="M5" s="3">
        <f>($H$13*0.025)-(L5*0.025)</f>
        <v>1.3875000000000003E-3</v>
      </c>
      <c r="N5" s="1">
        <f>E5</f>
        <v>8.7999999999999856E-2</v>
      </c>
      <c r="O5" s="1">
        <f>(M5*1000)/N5</f>
        <v>15.767045454545482</v>
      </c>
      <c r="P5">
        <f>(M5/F5)*1000</f>
        <v>19.821428571428534</v>
      </c>
    </row>
    <row r="6" spans="1:16" x14ac:dyDescent="0.25">
      <c r="A6" s="6" t="s">
        <v>2</v>
      </c>
      <c r="B6" s="6">
        <v>1.339</v>
      </c>
      <c r="C6" s="6">
        <v>1.4259999999999999</v>
      </c>
      <c r="D6" s="6">
        <v>0.15</v>
      </c>
      <c r="E6" s="6">
        <f t="shared" ref="E6:E10" si="0">C6-B6</f>
        <v>8.6999999999999966E-2</v>
      </c>
      <c r="F6" s="1">
        <f t="shared" ref="F6:F10" si="1">D6-E6</f>
        <v>6.3000000000000028E-2</v>
      </c>
      <c r="H6" s="6">
        <v>7.7</v>
      </c>
      <c r="I6" s="6">
        <v>7.8</v>
      </c>
      <c r="J6" s="6">
        <f t="shared" ref="J6:J10" si="2">AVERAGE(H6:I6)</f>
        <v>7.75</v>
      </c>
      <c r="K6" s="6" t="s">
        <v>2</v>
      </c>
      <c r="L6" s="6">
        <f t="shared" ref="L6:L10" si="3">($I$13*J6)/$H$15</f>
        <v>0.155</v>
      </c>
      <c r="M6" s="3">
        <f>($H$13*0.025)-(L6*0.025)</f>
        <v>1.125000000000001E-3</v>
      </c>
      <c r="N6" s="1">
        <f t="shared" ref="N6:N10" si="4">E6</f>
        <v>8.6999999999999966E-2</v>
      </c>
      <c r="O6" s="1">
        <f t="shared" ref="O6:O10" si="5">(M6*1000)/N6</f>
        <v>12.931034482758635</v>
      </c>
      <c r="P6">
        <f>(M6/F6)*1000</f>
        <v>17.857142857142868</v>
      </c>
    </row>
    <row r="7" spans="1:16" x14ac:dyDescent="0.25">
      <c r="A7" s="6" t="s">
        <v>3</v>
      </c>
      <c r="B7" s="6">
        <v>1.3740000000000001</v>
      </c>
      <c r="C7" s="6">
        <v>1.456</v>
      </c>
      <c r="D7" s="6">
        <v>0.151</v>
      </c>
      <c r="E7" s="6">
        <f t="shared" si="0"/>
        <v>8.1999999999999851E-2</v>
      </c>
      <c r="F7" s="1">
        <f t="shared" si="1"/>
        <v>6.9000000000000145E-2</v>
      </c>
      <c r="H7" s="6">
        <v>8</v>
      </c>
      <c r="I7" s="6">
        <v>8</v>
      </c>
      <c r="J7" s="6">
        <f t="shared" si="2"/>
        <v>8</v>
      </c>
      <c r="K7" s="6" t="s">
        <v>3</v>
      </c>
      <c r="L7" s="6">
        <f t="shared" si="3"/>
        <v>0.16</v>
      </c>
      <c r="M7" s="3">
        <f t="shared" ref="M6:M10" si="6">($H$13*0.025)-(L7*0.025)</f>
        <v>1.0000000000000009E-3</v>
      </c>
      <c r="N7" s="1">
        <f t="shared" si="4"/>
        <v>8.1999999999999851E-2</v>
      </c>
      <c r="O7" s="1">
        <f t="shared" si="5"/>
        <v>12.195121951219544</v>
      </c>
      <c r="P7">
        <f t="shared" ref="P7:P10" si="7">(M7/F7)*1000</f>
        <v>14.492753623188388</v>
      </c>
    </row>
    <row r="8" spans="1:16" x14ac:dyDescent="0.25">
      <c r="A8" s="6" t="s">
        <v>4</v>
      </c>
      <c r="B8" s="6">
        <v>1.369</v>
      </c>
      <c r="C8" s="6">
        <v>1.4630000000000001</v>
      </c>
      <c r="D8" s="6">
        <v>0.16200000000000001</v>
      </c>
      <c r="E8" s="6">
        <f t="shared" si="0"/>
        <v>9.4000000000000083E-2</v>
      </c>
      <c r="F8" s="1">
        <f t="shared" si="1"/>
        <v>6.7999999999999922E-2</v>
      </c>
      <c r="H8" s="6">
        <v>8.1</v>
      </c>
      <c r="I8" s="6">
        <v>8.1</v>
      </c>
      <c r="J8" s="6">
        <f t="shared" si="2"/>
        <v>8.1</v>
      </c>
      <c r="K8" s="6" t="s">
        <v>4</v>
      </c>
      <c r="L8" s="6">
        <f t="shared" si="3"/>
        <v>0.16200000000000001</v>
      </c>
      <c r="M8" s="3">
        <f t="shared" si="6"/>
        <v>9.5000000000000032E-4</v>
      </c>
      <c r="N8" s="1">
        <f t="shared" si="4"/>
        <v>9.4000000000000083E-2</v>
      </c>
      <c r="O8" s="1">
        <f t="shared" si="5"/>
        <v>10.106382978723399</v>
      </c>
      <c r="P8">
        <f t="shared" si="7"/>
        <v>13.970588235294139</v>
      </c>
    </row>
    <row r="9" spans="1:16" x14ac:dyDescent="0.25">
      <c r="A9" s="6" t="s">
        <v>5</v>
      </c>
      <c r="B9" s="6">
        <v>1.3759999999999999</v>
      </c>
      <c r="C9" s="6">
        <v>1.502</v>
      </c>
      <c r="D9" s="6">
        <v>0.25</v>
      </c>
      <c r="E9" s="6">
        <f t="shared" si="0"/>
        <v>0.12600000000000011</v>
      </c>
      <c r="F9" s="1">
        <f t="shared" si="1"/>
        <v>0.12399999999999989</v>
      </c>
      <c r="H9" s="6">
        <v>7.3</v>
      </c>
      <c r="I9" s="6">
        <v>7.35</v>
      </c>
      <c r="J9" s="6">
        <f t="shared" si="2"/>
        <v>7.3249999999999993</v>
      </c>
      <c r="K9" s="6" t="s">
        <v>5</v>
      </c>
      <c r="L9" s="6">
        <f t="shared" si="3"/>
        <v>0.14649999999999999</v>
      </c>
      <c r="M9" s="3">
        <f t="shared" si="6"/>
        <v>1.337500000000001E-3</v>
      </c>
      <c r="N9" s="1">
        <f t="shared" si="4"/>
        <v>0.12600000000000011</v>
      </c>
      <c r="O9" s="1">
        <f t="shared" si="5"/>
        <v>10.615079365079364</v>
      </c>
      <c r="P9">
        <f t="shared" si="7"/>
        <v>10.786290322580662</v>
      </c>
    </row>
    <row r="10" spans="1:16" x14ac:dyDescent="0.25">
      <c r="A10" s="6" t="s">
        <v>6</v>
      </c>
      <c r="B10" s="6">
        <v>1.3919999999999999</v>
      </c>
      <c r="C10" s="6">
        <v>1.4650000000000001</v>
      </c>
      <c r="D10" s="6">
        <v>0.15</v>
      </c>
      <c r="E10" s="6">
        <f t="shared" si="0"/>
        <v>7.3000000000000176E-2</v>
      </c>
      <c r="F10" s="1">
        <f t="shared" si="1"/>
        <v>7.6999999999999819E-2</v>
      </c>
      <c r="H10" s="6">
        <v>8.1999999999999993</v>
      </c>
      <c r="I10" s="6">
        <v>8.1999999999999993</v>
      </c>
      <c r="J10" s="6">
        <f t="shared" si="2"/>
        <v>8.1999999999999993</v>
      </c>
      <c r="K10" s="6" t="s">
        <v>6</v>
      </c>
      <c r="L10" s="6">
        <f t="shared" si="3"/>
        <v>0.16399999999999998</v>
      </c>
      <c r="M10" s="3">
        <f>($H$13*0.025)-(L10*0.025)</f>
        <v>9.0000000000000149E-4</v>
      </c>
      <c r="N10" s="1">
        <f t="shared" si="4"/>
        <v>7.3000000000000176E-2</v>
      </c>
      <c r="O10" s="1">
        <f t="shared" si="5"/>
        <v>12.328767123287662</v>
      </c>
      <c r="P10">
        <f t="shared" si="7"/>
        <v>11.688311688311735</v>
      </c>
    </row>
    <row r="12" spans="1:16" x14ac:dyDescent="0.25">
      <c r="A12" s="8" t="s">
        <v>22</v>
      </c>
      <c r="B12" s="8"/>
      <c r="C12" s="8"/>
      <c r="D12" s="8"/>
      <c r="E12" s="8"/>
      <c r="F12" s="8"/>
      <c r="H12" s="6" t="s">
        <v>7</v>
      </c>
      <c r="I12" s="6" t="s">
        <v>8</v>
      </c>
    </row>
    <row r="13" spans="1:16" x14ac:dyDescent="0.25">
      <c r="A13" s="5" t="s">
        <v>23</v>
      </c>
      <c r="B13" s="7" t="s">
        <v>24</v>
      </c>
      <c r="C13" s="7"/>
      <c r="D13" s="7"/>
      <c r="E13" s="7"/>
      <c r="F13" s="7"/>
      <c r="H13" s="6">
        <v>0.2</v>
      </c>
      <c r="I13" s="6">
        <v>0.1</v>
      </c>
      <c r="K13" s="1" t="s">
        <v>0</v>
      </c>
      <c r="L13" s="4" t="s">
        <v>42</v>
      </c>
    </row>
    <row r="14" spans="1:16" x14ac:dyDescent="0.25">
      <c r="A14" s="5" t="s">
        <v>25</v>
      </c>
      <c r="B14" s="7" t="s">
        <v>26</v>
      </c>
      <c r="C14" s="7"/>
      <c r="D14" s="7"/>
      <c r="E14" s="7"/>
      <c r="F14" s="7"/>
      <c r="H14" s="6" t="s">
        <v>14</v>
      </c>
      <c r="K14" s="1" t="s">
        <v>1</v>
      </c>
      <c r="L14" s="1">
        <f>(D5/E5)</f>
        <v>1.7954545454545483</v>
      </c>
    </row>
    <row r="15" spans="1:16" x14ac:dyDescent="0.25">
      <c r="A15" s="5" t="s">
        <v>27</v>
      </c>
      <c r="B15" s="7" t="s">
        <v>28</v>
      </c>
      <c r="C15" s="7"/>
      <c r="D15" s="7"/>
      <c r="E15" s="7"/>
      <c r="F15" s="7"/>
      <c r="H15" s="6">
        <v>5</v>
      </c>
      <c r="K15" s="1" t="s">
        <v>2</v>
      </c>
      <c r="L15" s="1">
        <f>(D6/E6)</f>
        <v>1.7241379310344833</v>
      </c>
    </row>
    <row r="16" spans="1:16" x14ac:dyDescent="0.25">
      <c r="A16" s="5" t="s">
        <v>29</v>
      </c>
      <c r="B16" s="7" t="s">
        <v>30</v>
      </c>
      <c r="C16" s="7"/>
      <c r="D16" s="7"/>
      <c r="E16" s="7"/>
      <c r="F16" s="7"/>
      <c r="K16" s="1" t="s">
        <v>3</v>
      </c>
      <c r="L16" s="1">
        <f t="shared" ref="L16:L19" si="8">(D7/E7)</f>
        <v>1.8414634146341495</v>
      </c>
    </row>
    <row r="17" spans="1:12" x14ac:dyDescent="0.25">
      <c r="A17" s="5" t="s">
        <v>31</v>
      </c>
      <c r="B17" s="7" t="s">
        <v>32</v>
      </c>
      <c r="C17" s="7"/>
      <c r="D17" s="7"/>
      <c r="E17" s="7"/>
      <c r="F17" s="7"/>
      <c r="K17" s="1" t="s">
        <v>4</v>
      </c>
      <c r="L17" s="1">
        <f t="shared" si="8"/>
        <v>1.7234042553191475</v>
      </c>
    </row>
    <row r="18" spans="1:12" x14ac:dyDescent="0.25">
      <c r="A18" s="5" t="s">
        <v>33</v>
      </c>
      <c r="B18" s="7" t="s">
        <v>34</v>
      </c>
      <c r="C18" s="7"/>
      <c r="D18" s="7"/>
      <c r="E18" s="7"/>
      <c r="F18" s="7"/>
      <c r="K18" s="1" t="s">
        <v>5</v>
      </c>
      <c r="L18" s="1">
        <f t="shared" si="8"/>
        <v>1.9841269841269824</v>
      </c>
    </row>
    <row r="19" spans="1:12" x14ac:dyDescent="0.25">
      <c r="A19" s="5" t="s">
        <v>35</v>
      </c>
      <c r="B19" s="7" t="s">
        <v>36</v>
      </c>
      <c r="C19" s="7"/>
      <c r="D19" s="7"/>
      <c r="E19" s="7"/>
      <c r="F19" s="7"/>
      <c r="K19" s="1" t="s">
        <v>6</v>
      </c>
      <c r="L19" s="1">
        <f t="shared" si="8"/>
        <v>2.0547945205479401</v>
      </c>
    </row>
    <row r="20" spans="1:12" x14ac:dyDescent="0.25">
      <c r="A20" s="5" t="s">
        <v>37</v>
      </c>
      <c r="B20" s="7" t="s">
        <v>38</v>
      </c>
      <c r="C20" s="7"/>
      <c r="D20" s="7"/>
      <c r="E20" s="7"/>
      <c r="F20" s="7"/>
    </row>
    <row r="21" spans="1:12" x14ac:dyDescent="0.25">
      <c r="A21" s="5" t="s">
        <v>39</v>
      </c>
      <c r="B21" s="7" t="s">
        <v>40</v>
      </c>
      <c r="C21" s="7"/>
      <c r="D21" s="7"/>
      <c r="E21" s="7"/>
      <c r="F21" s="7"/>
      <c r="K21" s="1" t="s">
        <v>43</v>
      </c>
      <c r="L21" s="1">
        <f>(AVERAGE(L14:L19))</f>
        <v>1.8538969418528752</v>
      </c>
    </row>
  </sheetData>
  <mergeCells count="11">
    <mergeCell ref="B17:F17"/>
    <mergeCell ref="B18:F18"/>
    <mergeCell ref="B19:F19"/>
    <mergeCell ref="B20:F20"/>
    <mergeCell ref="B21:F21"/>
    <mergeCell ref="H3:I3"/>
    <mergeCell ref="A12:F12"/>
    <mergeCell ref="B13:F13"/>
    <mergeCell ref="B14:F14"/>
    <mergeCell ref="B15:F15"/>
    <mergeCell ref="B16:F16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Exp.1 (2% 1h)</vt:lpstr>
      <vt:lpstr>Exp.4 (4% 1h) </vt:lpstr>
      <vt:lpstr>Exp.7 (6% 1h)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Usuário do Windows</dc:creator>
  <cp:lastModifiedBy>Usuário do Windows</cp:lastModifiedBy>
  <dcterms:created xsi:type="dcterms:W3CDTF">2023-08-16T01:03:10Z</dcterms:created>
  <dcterms:modified xsi:type="dcterms:W3CDTF">2023-09-18T19:25:32Z</dcterms:modified>
</cp:coreProperties>
</file>