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4F8953DE-5DE5-4A01-9089-F6FE2E69C5C8}" xr6:coauthVersionLast="45" xr6:coauthVersionMax="45" xr10:uidLastSave="{00000000-0000-0000-0000-000000000000}"/>
  <bookViews>
    <workbookView xWindow="-120" yWindow="-120" windowWidth="19440" windowHeight="15000" tabRatio="631" xr2:uid="{00000000-000D-0000-FFFF-FFFF00000000}"/>
  </bookViews>
  <sheets>
    <sheet name="Planilha1" sheetId="1" r:id="rId1"/>
    <sheet name="Relatório de Respostas 1" sheetId="9" r:id="rId2"/>
    <sheet name="Relatório de Sensibilidade 1" sheetId="10" r:id="rId3"/>
    <sheet name="Relatório de Limites 1" sheetId="11" r:id="rId4"/>
  </sheets>
  <definedNames>
    <definedName name="solver_adj" localSheetId="0" hidden="1">Planilha1!$B$4:$B$13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Planilha1!$H$4:$H$10</definedName>
    <definedName name="solver_lhs2" localSheetId="0" hidden="1">Planilha1!$K$4:$K$18</definedName>
    <definedName name="solver_lhs3" localSheetId="0" hidden="1">Planilha1!$H$6</definedName>
    <definedName name="solver_lhs4" localSheetId="0" hidden="1">Planilha1!$H$7</definedName>
    <definedName name="solver_lhs5" localSheetId="0" hidden="1">Planilha1!$H$8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Planilha1!$E$4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E4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<sst xmlns="http://schemas.openxmlformats.org/spreadsheetml/2006/main" count="339" uniqueCount="133">
  <si>
    <t>Variáveis</t>
  </si>
  <si>
    <t>Restrições</t>
  </si>
  <si>
    <t>h1=0</t>
  </si>
  <si>
    <t>h2=0</t>
  </si>
  <si>
    <t>g1&lt;=0</t>
  </si>
  <si>
    <t>g2&lt;=0</t>
  </si>
  <si>
    <t>h3=0</t>
  </si>
  <si>
    <t>Objetivo</t>
  </si>
  <si>
    <t>Microsoft Excel 16.0 Relatório de Respostas</t>
  </si>
  <si>
    <t>Resultado: O Solver encontrou uma solução.  Todas as Restrições e condições de adequação foram satisfeitas.</t>
  </si>
  <si>
    <t>Mecanismo do Solver</t>
  </si>
  <si>
    <t>Opções do Solver</t>
  </si>
  <si>
    <t>Subproblemas Máx. Ilimitado, Soluç. Máx. Núm. Inteiro Ilimitado, Tolerância de Número Inteiro 1%, Assumir Não Negativo</t>
  </si>
  <si>
    <t>Célula do Objetivo (Mín.)</t>
  </si>
  <si>
    <t>Célula</t>
  </si>
  <si>
    <t>Nome</t>
  </si>
  <si>
    <t>Valor Original</t>
  </si>
  <si>
    <t>Valor Final</t>
  </si>
  <si>
    <t>Células Variáveis</t>
  </si>
  <si>
    <t>Número Inteiro</t>
  </si>
  <si>
    <t>Valor da Célula</t>
  </si>
  <si>
    <t>Fórmula</t>
  </si>
  <si>
    <t>Status</t>
  </si>
  <si>
    <t>Margem de Atraso</t>
  </si>
  <si>
    <t>$E$4</t>
  </si>
  <si>
    <t>$B$4</t>
  </si>
  <si>
    <t>Conting.</t>
  </si>
  <si>
    <t>$B$5</t>
  </si>
  <si>
    <t>$B$6</t>
  </si>
  <si>
    <t>$B$7</t>
  </si>
  <si>
    <t>$B$8</t>
  </si>
  <si>
    <t>$B$9</t>
  </si>
  <si>
    <t>$H$4</t>
  </si>
  <si>
    <t>$H$4=0</t>
  </si>
  <si>
    <t>Associação</t>
  </si>
  <si>
    <t>$H$5</t>
  </si>
  <si>
    <t>$H$5=0</t>
  </si>
  <si>
    <t>$H$6</t>
  </si>
  <si>
    <t>$H$6=0</t>
  </si>
  <si>
    <t>$H$7</t>
  </si>
  <si>
    <t>Não-associação</t>
  </si>
  <si>
    <t>$H$8</t>
  </si>
  <si>
    <t>Microsoft Excel 16.0 Relatório de Sensibilidade</t>
  </si>
  <si>
    <t>Final</t>
  </si>
  <si>
    <t>Valor</t>
  </si>
  <si>
    <t>Reduzido</t>
  </si>
  <si>
    <t>Microsoft Excel 16.0 Relatório de Limites</t>
  </si>
  <si>
    <t>Variável</t>
  </si>
  <si>
    <t>Inferior</t>
  </si>
  <si>
    <t>Limite</t>
  </si>
  <si>
    <t>Resultado</t>
  </si>
  <si>
    <t>Superior</t>
  </si>
  <si>
    <t>f =</t>
  </si>
  <si>
    <t>Problema de otimização do processo de alquilação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</si>
  <si>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</si>
  <si>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</si>
  <si>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</si>
  <si>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</si>
  <si>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</si>
  <si>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</si>
  <si>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</si>
  <si>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</si>
  <si>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</si>
  <si>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</si>
  <si>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h4=0</t>
  </si>
  <si>
    <t>h5=0</t>
  </si>
  <si>
    <t>h6=0</t>
  </si>
  <si>
    <t>h7=0</t>
  </si>
  <si>
    <t>g3&lt;=0</t>
  </si>
  <si>
    <t>g4&lt;=0</t>
  </si>
  <si>
    <t>g5&lt;=0</t>
  </si>
  <si>
    <t>g6&lt;=0</t>
  </si>
  <si>
    <t>g7&lt;=0</t>
  </si>
  <si>
    <t>g8&lt;=0</t>
  </si>
  <si>
    <t>g9&lt;=0</t>
  </si>
  <si>
    <t>g10&lt;=0</t>
  </si>
  <si>
    <t>g11&lt;=0</t>
  </si>
  <si>
    <t>g12&lt;=0</t>
  </si>
  <si>
    <t>Mecanismo: GRG Não Linear</t>
  </si>
  <si>
    <t>Tempo Máx. Ilimitado,  Iterações Ilimitado, Precision 0,000001, Usar Escala Automática</t>
  </si>
  <si>
    <t xml:space="preserve"> Convergência 0,0001, Tamanho da População 100, Propagação Aleatória 0, Encaminhar Derivativos, Limites Necessários</t>
  </si>
  <si>
    <t>$B$10</t>
  </si>
  <si>
    <t>$B$11</t>
  </si>
  <si>
    <t>$B$12</t>
  </si>
  <si>
    <t>$B$13</t>
  </si>
  <si>
    <t>$H$7=0</t>
  </si>
  <si>
    <t>$H$8=0</t>
  </si>
  <si>
    <t>$H$9</t>
  </si>
  <si>
    <t>$H$9=0</t>
  </si>
  <si>
    <t>$H$10</t>
  </si>
  <si>
    <t>$H$10=0</t>
  </si>
  <si>
    <t>$K$4</t>
  </si>
  <si>
    <t>$K$4&lt;=0</t>
  </si>
  <si>
    <t>$K$5</t>
  </si>
  <si>
    <t>$K$5&lt;=0</t>
  </si>
  <si>
    <t>$K$6</t>
  </si>
  <si>
    <t>$K$6&lt;=0</t>
  </si>
  <si>
    <t>$K$7</t>
  </si>
  <si>
    <t>$K$7&lt;=0</t>
  </si>
  <si>
    <t>$K$8</t>
  </si>
  <si>
    <t>$K$8&lt;=0</t>
  </si>
  <si>
    <t>$K$9</t>
  </si>
  <si>
    <t>$K$9&lt;=0</t>
  </si>
  <si>
    <t>$K$10</t>
  </si>
  <si>
    <t>$K$10&lt;=0</t>
  </si>
  <si>
    <t>$K$11</t>
  </si>
  <si>
    <t>$K$11&lt;=0</t>
  </si>
  <si>
    <t>$K$12</t>
  </si>
  <si>
    <t>$K$12&lt;=0</t>
  </si>
  <si>
    <t>$K$13</t>
  </si>
  <si>
    <t>$K$13&lt;=0</t>
  </si>
  <si>
    <t>$K$14</t>
  </si>
  <si>
    <t>$K$14&lt;=0</t>
  </si>
  <si>
    <t>$K$15</t>
  </si>
  <si>
    <t>$K$15&lt;=0</t>
  </si>
  <si>
    <t>$K$16</t>
  </si>
  <si>
    <t>$K$16&lt;=0</t>
  </si>
  <si>
    <t>$K$17</t>
  </si>
  <si>
    <t>$K$17&lt;=0</t>
  </si>
  <si>
    <t>$K$18</t>
  </si>
  <si>
    <t>$K$18&lt;=0</t>
  </si>
  <si>
    <t>Gradiente</t>
  </si>
  <si>
    <t>Lagrange</t>
  </si>
  <si>
    <t>Multiplicador</t>
  </si>
  <si>
    <t>Planilha: [problema_6_4_alquilacao.xlsx]Planilha1</t>
  </si>
  <si>
    <t>Relatório Criado: 19/03/2021 07:47:16</t>
  </si>
  <si>
    <t>Tempo da Solução: 0,454 Segundos.</t>
  </si>
  <si>
    <t>Iterações: 29 Subproblemas: 0</t>
  </si>
  <si>
    <t>Relatório Criado: 19/03/2021 07:47:17</t>
  </si>
  <si>
    <t>Relatório Criado: 19/03/2021 07:47:18</t>
  </si>
  <si>
    <t>#N/D</t>
  </si>
  <si>
    <t>GUT, J.A.W. Programação Matemática para Otimização de Processos. EDUSP 2021.</t>
  </si>
  <si>
    <t>https://sites.usp.br/otimizacao/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</si>
</sst>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6" xfId="0" applyNumberFormat="1" applyFill="1" applyBorder="1" applyAlignment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5" xfId="0" applyNumberFormat="1" applyFill="1" applyBorder="1" applyAlignment="1"/>
    <xf numFmtId="1" fontId="0" fillId="0" borderId="6" xfId="0" applyNumberFormat="1" applyFill="1" applyBorder="1" applyAlignment="1"/>
    <xf numFmtId="164" fontId="0" fillId="0" borderId="6" xfId="0" applyNumberFormat="1" applyFill="1" applyBorder="1" applyAlignment="1"/>
    <xf numFmtId="2" fontId="0" fillId="0" borderId="6" xfId="0" applyNumberFormat="1" applyFill="1" applyBorder="1" applyAlignment="1"/>
    <xf numFmtId="164" fontId="0" fillId="0" borderId="5" xfId="0" applyNumberFormat="1" applyFill="1" applyBorder="1" applyAlignment="1"/>
    <xf numFmtId="0" fontId="2" fillId="0" borderId="4" xfId="0" applyFont="1" applyFill="1" applyBorder="1" applyAlignment="1">
      <alignment horizontal="center"/>
    </xf>
    <xf numFmtId="0" fontId="0" fillId="0" borderId="5" xfId="0" applyNumberForma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145" zoomScaleNormal="145" workbookViewId="0"/>
  </sheetViews>
  <sheetFormatPr defaultRowHeight="15" x14ac:dyDescent="0.25"/>
  <cols>
    <col min="1" max="2" width="9.5703125" customWidth="1"/>
    <col min="3" max="3" width="3" customWidth="1"/>
    <col min="4" max="4" width="8.7109375" bestFit="1" customWidth="1"/>
    <col min="5" max="5" width="9" customWidth="1"/>
    <col min="6" max="6" width="3" customWidth="1"/>
    <col min="7" max="7" width="10.140625" bestFit="1" customWidth="1"/>
    <col min="8" max="8" width="9.28515625" customWidth="1"/>
    <col min="9" max="9" width="3" customWidth="1"/>
    <col min="10" max="11" width="9.42578125" customWidth="1"/>
  </cols>
  <sheetData>
    <row r="1" spans="1:11" x14ac:dyDescent="0.25">
      <c r="A1" s="3" t="s">
        <v>53</v>
      </c>
    </row>
    <row r="3" spans="1:11" x14ac:dyDescent="0.25">
      <c r="A3" s="3" t="s">
        <v>0</v>
      </c>
      <c r="D3" s="4" t="s">
        <v>7</v>
      </c>
      <c r="G3" s="3" t="s">
        <v>1</v>
      </c>
    </row>
    <row r="4" spans="1:11" x14ac:dyDescent="0.25">
      <c r="A4" s="1" t="s">
        <v>54</v>
      </c>
      <c r="B4" s="9">
        <v>1728.9208947292823</v>
      </c>
      <c r="D4" s="2" t="s">
        <v>52</v>
      </c>
      <c r="E4" s="8">
        <f xml:space="preserve"> -0.063*B7*B10 +5.04*B4 +0.035*B5 +10*B6 +3.36*B8</f>
        <v>-1161.3366066944454</v>
      </c>
      <c r="G4" s="2" t="s">
        <v>2</v>
      </c>
      <c r="H4" s="8">
        <f xml:space="preserve"> B11*B4 - B5 - B8</f>
        <v>0</v>
      </c>
      <c r="J4" s="2" t="s">
        <v>4</v>
      </c>
      <c r="K4" s="9">
        <f xml:space="preserve"> B4 - 2000</f>
        <v>-271.07910527071772</v>
      </c>
    </row>
    <row r="5" spans="1:11" x14ac:dyDescent="0.25">
      <c r="A5" s="1" t="s">
        <v>55</v>
      </c>
      <c r="B5" s="9">
        <v>16000</v>
      </c>
      <c r="G5" s="2" t="s">
        <v>3</v>
      </c>
      <c r="H5" s="8">
        <f xml:space="preserve"> B8 - 1.22*B7 + B4</f>
        <v>0</v>
      </c>
      <c r="J5" s="2" t="s">
        <v>5</v>
      </c>
      <c r="K5" s="9">
        <f xml:space="preserve"> B5 - 16000</f>
        <v>0</v>
      </c>
    </row>
    <row r="6" spans="1:11" x14ac:dyDescent="0.25">
      <c r="A6" s="1" t="s">
        <v>56</v>
      </c>
      <c r="B6" s="10">
        <v>98.162680274300456</v>
      </c>
      <c r="G6" s="2" t="s">
        <v>6</v>
      </c>
      <c r="H6" s="8">
        <f xml:space="preserve"> B7 - B4*(1.12 + 0.13167*B11 - 0.00667*B11^2)</f>
        <v>0</v>
      </c>
      <c r="J6" s="2" t="s">
        <v>68</v>
      </c>
      <c r="K6" s="9">
        <f xml:space="preserve"> B6 - 120</f>
        <v>-21.837319725699544</v>
      </c>
    </row>
    <row r="7" spans="1:11" x14ac:dyDescent="0.25">
      <c r="A7" s="1" t="s">
        <v>57</v>
      </c>
      <c r="B7" s="9">
        <v>3056.4925366633461</v>
      </c>
      <c r="G7" s="2" t="s">
        <v>64</v>
      </c>
      <c r="H7" s="8">
        <f xml:space="preserve"> B10 - 86.35 - 1.098*B11 + 0.038*B11^2 - 0.325*(B9 - 89)</f>
        <v>1.4836798456485667E-11</v>
      </c>
      <c r="J7" s="2" t="s">
        <v>69</v>
      </c>
      <c r="K7" s="9">
        <f xml:space="preserve"> B7 - 5000</f>
        <v>-1943.5074633366539</v>
      </c>
    </row>
    <row r="8" spans="1:11" x14ac:dyDescent="0.25">
      <c r="A8" s="1" t="s">
        <v>58</v>
      </c>
      <c r="B8" s="9">
        <v>2000.0000000000002</v>
      </c>
      <c r="G8" s="2" t="s">
        <v>65</v>
      </c>
      <c r="H8" s="8">
        <f xml:space="preserve"> B13 - 3*B10 + 133</f>
        <v>0</v>
      </c>
      <c r="J8" s="2" t="s">
        <v>70</v>
      </c>
      <c r="K8" s="9">
        <f xml:space="preserve"> B8 - 2000</f>
        <v>0</v>
      </c>
    </row>
    <row r="9" spans="1:11" x14ac:dyDescent="0.25">
      <c r="A9" s="1" t="s">
        <v>59</v>
      </c>
      <c r="B9" s="10">
        <v>90.616412101078467</v>
      </c>
      <c r="G9" s="2" t="s">
        <v>66</v>
      </c>
      <c r="H9" s="8">
        <f xml:space="preserve"> B12 - 35.82 + 0.222*B13</f>
        <v>0</v>
      </c>
      <c r="J9" s="2" t="s">
        <v>71</v>
      </c>
      <c r="K9" s="10">
        <f xml:space="preserve"> -B9 + 85</f>
        <v>-5.6164121010784669</v>
      </c>
    </row>
    <row r="10" spans="1:11" x14ac:dyDescent="0.25">
      <c r="A10" s="1" t="s">
        <v>60</v>
      </c>
      <c r="B10" s="10">
        <v>94.187869230481837</v>
      </c>
      <c r="G10" s="2" t="s">
        <v>67</v>
      </c>
      <c r="H10" s="8">
        <f xml:space="preserve"> B9*(B7*B12 + 1000*B6) - 98000*B6</f>
        <v>3.7733074277639389E-3</v>
      </c>
      <c r="J10" s="2" t="s">
        <v>72</v>
      </c>
      <c r="K10" s="10">
        <f xml:space="preserve"> B9 - 93</f>
        <v>-2.3835878989215331</v>
      </c>
    </row>
    <row r="11" spans="1:11" x14ac:dyDescent="0.25">
      <c r="A11" s="1" t="s">
        <v>61</v>
      </c>
      <c r="B11" s="10">
        <v>10.411118319452362</v>
      </c>
      <c r="J11" s="2" t="s">
        <v>73</v>
      </c>
      <c r="K11" s="10">
        <f xml:space="preserve"> -B10 + 90</f>
        <v>-4.1878692304818372</v>
      </c>
    </row>
    <row r="12" spans="1:11" x14ac:dyDescent="0.25">
      <c r="A12" s="1" t="s">
        <v>62</v>
      </c>
      <c r="B12" s="8">
        <v>2.6168790924990937</v>
      </c>
      <c r="J12" s="2" t="s">
        <v>74</v>
      </c>
      <c r="K12" s="10">
        <f xml:space="preserve"> B10 - 95</f>
        <v>-0.81213076951816277</v>
      </c>
    </row>
    <row r="13" spans="1:11" x14ac:dyDescent="0.25">
      <c r="A13" s="1" t="s">
        <v>63</v>
      </c>
      <c r="B13" s="10">
        <v>149.5636076914455</v>
      </c>
      <c r="J13" s="2" t="s">
        <v>75</v>
      </c>
      <c r="K13" s="10">
        <f xml:space="preserve"> -B11 + 3</f>
        <v>-7.4111183194523615</v>
      </c>
    </row>
    <row r="14" spans="1:11" x14ac:dyDescent="0.25">
      <c r="J14" s="2" t="s">
        <v>76</v>
      </c>
      <c r="K14" s="10">
        <f xml:space="preserve"> B11 - 12</f>
        <v>-1.5888816805476385</v>
      </c>
    </row>
    <row r="15" spans="1:11" x14ac:dyDescent="0.25">
      <c r="J15" s="2" t="s">
        <v>77</v>
      </c>
      <c r="K15" s="10">
        <f xml:space="preserve"> -B12 + 0.01</f>
        <v>-2.6068790924990939</v>
      </c>
    </row>
    <row r="16" spans="1:11" x14ac:dyDescent="0.25">
      <c r="J16" s="2" t="s">
        <v>77</v>
      </c>
      <c r="K16" s="10">
        <f xml:space="preserve"> B12 - 4</f>
        <v>-1.3831209075009063</v>
      </c>
    </row>
    <row r="17" spans="1:11" x14ac:dyDescent="0.25">
      <c r="J17" s="2" t="s">
        <v>77</v>
      </c>
      <c r="K17" s="10">
        <f xml:space="preserve"> -B13 + 145</f>
        <v>-4.5636076914454975</v>
      </c>
    </row>
    <row r="18" spans="1:11" x14ac:dyDescent="0.25">
      <c r="J18" s="2" t="s">
        <v>77</v>
      </c>
      <c r="K18" s="10">
        <f xml:space="preserve"> B13 - 162</f>
        <v>-12.436392308554503</v>
      </c>
    </row>
    <row r="21" spans="1:11" x14ac:dyDescent="0.25">
      <c r="A21" t="s">
        <v>131</v>
      </c>
    </row>
    <row r="22" spans="1:11" x14ac:dyDescent="0.25">
      <c r="A22" s="20" t="s">
        <v>132</v>
      </c>
    </row>
  </sheetData>
  <hyperlinks>
    <hyperlink ref="A22" r:id="rId1" xr:uid="{F5E676EB-566E-472B-A035-14BF0506D7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66F7-5624-4718-8C70-8C49CC5BD123}">
  <dimension ref="A1:G56"/>
  <sheetViews>
    <sheetView showGridLines="0" workbookViewId="0"/>
  </sheetViews>
  <sheetFormatPr defaultRowHeight="15" x14ac:dyDescent="0.25"/>
  <cols>
    <col min="1" max="1" width="2.28515625" customWidth="1"/>
    <col min="2" max="2" width="6.5703125" bestFit="1" customWidth="1"/>
    <col min="3" max="3" width="7" bestFit="1" customWidth="1"/>
    <col min="4" max="4" width="14.42578125" bestFit="1" customWidth="1"/>
    <col min="5" max="5" width="12" bestFit="1" customWidth="1"/>
    <col min="6" max="6" width="14.85546875" bestFit="1" customWidth="1"/>
    <col min="7" max="7" width="17.5703125" bestFit="1" customWidth="1"/>
  </cols>
  <sheetData>
    <row r="1" spans="1:5" x14ac:dyDescent="0.25">
      <c r="A1" s="3" t="s">
        <v>8</v>
      </c>
    </row>
    <row r="2" spans="1:5" x14ac:dyDescent="0.25">
      <c r="A2" s="3" t="s">
        <v>124</v>
      </c>
    </row>
    <row r="3" spans="1:5" x14ac:dyDescent="0.25">
      <c r="A3" s="3" t="s">
        <v>125</v>
      </c>
    </row>
    <row r="4" spans="1:5" x14ac:dyDescent="0.25">
      <c r="A4" s="3" t="s">
        <v>9</v>
      </c>
    </row>
    <row r="5" spans="1:5" x14ac:dyDescent="0.25">
      <c r="A5" s="3" t="s">
        <v>10</v>
      </c>
    </row>
    <row r="6" spans="1:5" x14ac:dyDescent="0.25">
      <c r="A6" s="3"/>
      <c r="B6" t="s">
        <v>78</v>
      </c>
    </row>
    <row r="7" spans="1:5" x14ac:dyDescent="0.25">
      <c r="A7" s="3"/>
      <c r="B7" t="s">
        <v>126</v>
      </c>
    </row>
    <row r="8" spans="1:5" x14ac:dyDescent="0.25">
      <c r="A8" s="3"/>
      <c r="B8" t="s">
        <v>127</v>
      </c>
    </row>
    <row r="9" spans="1:5" x14ac:dyDescent="0.25">
      <c r="A9" s="3" t="s">
        <v>11</v>
      </c>
    </row>
    <row r="10" spans="1:5" x14ac:dyDescent="0.25">
      <c r="B10" t="s">
        <v>79</v>
      </c>
    </row>
    <row r="11" spans="1:5" x14ac:dyDescent="0.25">
      <c r="B11" t="s">
        <v>80</v>
      </c>
    </row>
    <row r="12" spans="1:5" x14ac:dyDescent="0.25">
      <c r="B12" t="s">
        <v>12</v>
      </c>
    </row>
    <row r="14" spans="1:5" ht="15.75" thickBot="1" x14ac:dyDescent="0.3">
      <c r="A14" t="s">
        <v>13</v>
      </c>
    </row>
    <row r="15" spans="1:5" ht="15.75" thickBot="1" x14ac:dyDescent="0.3">
      <c r="B15" s="16" t="s">
        <v>14</v>
      </c>
      <c r="C15" s="16" t="s">
        <v>15</v>
      </c>
      <c r="D15" s="16" t="s">
        <v>16</v>
      </c>
      <c r="E15" s="16" t="s">
        <v>17</v>
      </c>
    </row>
    <row r="16" spans="1:5" ht="15.75" thickBot="1" x14ac:dyDescent="0.3">
      <c r="B16" s="5" t="s">
        <v>24</v>
      </c>
      <c r="C16" s="5" t="s">
        <v>52</v>
      </c>
      <c r="D16" s="11">
        <v>-872.38720000000103</v>
      </c>
      <c r="E16" s="11">
        <v>-1161.3366066944454</v>
      </c>
    </row>
    <row r="19" spans="1:6" ht="15.75" thickBot="1" x14ac:dyDescent="0.3">
      <c r="A19" t="s">
        <v>18</v>
      </c>
    </row>
    <row r="20" spans="1:6" ht="15.75" thickBot="1" x14ac:dyDescent="0.3">
      <c r="B20" s="16" t="s">
        <v>14</v>
      </c>
      <c r="C20" s="16" t="s">
        <v>15</v>
      </c>
      <c r="D20" s="16" t="s">
        <v>16</v>
      </c>
      <c r="E20" s="16" t="s">
        <v>17</v>
      </c>
      <c r="F20" s="16" t="s">
        <v>19</v>
      </c>
    </row>
    <row r="21" spans="1:6" x14ac:dyDescent="0.25">
      <c r="B21" s="6" t="s">
        <v>25</v>
      </c>
      <c r="C21" s="6" t="s">
        <v>54</v>
      </c>
      <c r="D21" s="7">
        <v>1745</v>
      </c>
      <c r="E21" s="7">
        <v>1728.9208947292823</v>
      </c>
      <c r="F21" s="6" t="s">
        <v>26</v>
      </c>
    </row>
    <row r="22" spans="1:6" x14ac:dyDescent="0.25">
      <c r="B22" s="6" t="s">
        <v>27</v>
      </c>
      <c r="C22" s="6" t="s">
        <v>55</v>
      </c>
      <c r="D22" s="7">
        <v>12000</v>
      </c>
      <c r="E22" s="7">
        <v>16000</v>
      </c>
      <c r="F22" s="6" t="s">
        <v>26</v>
      </c>
    </row>
    <row r="23" spans="1:6" x14ac:dyDescent="0.25">
      <c r="B23" s="6" t="s">
        <v>28</v>
      </c>
      <c r="C23" s="6" t="s">
        <v>56</v>
      </c>
      <c r="D23" s="7">
        <v>110</v>
      </c>
      <c r="E23" s="7">
        <v>98.162680274300456</v>
      </c>
      <c r="F23" s="6" t="s">
        <v>26</v>
      </c>
    </row>
    <row r="24" spans="1:6" x14ac:dyDescent="0.25">
      <c r="B24" s="6" t="s">
        <v>29</v>
      </c>
      <c r="C24" s="6" t="s">
        <v>57</v>
      </c>
      <c r="D24" s="7">
        <v>3048</v>
      </c>
      <c r="E24" s="7">
        <v>3056.4925366633461</v>
      </c>
      <c r="F24" s="6" t="s">
        <v>26</v>
      </c>
    </row>
    <row r="25" spans="1:6" x14ac:dyDescent="0.25">
      <c r="B25" s="6" t="s">
        <v>30</v>
      </c>
      <c r="C25" s="6" t="s">
        <v>58</v>
      </c>
      <c r="D25" s="7">
        <v>1974</v>
      </c>
      <c r="E25" s="7">
        <v>2000.0000000000002</v>
      </c>
      <c r="F25" s="6" t="s">
        <v>26</v>
      </c>
    </row>
    <row r="26" spans="1:6" x14ac:dyDescent="0.25">
      <c r="B26" s="6" t="s">
        <v>31</v>
      </c>
      <c r="C26" s="6" t="s">
        <v>59</v>
      </c>
      <c r="D26" s="7">
        <v>89.2</v>
      </c>
      <c r="E26" s="7">
        <v>90.616412101078467</v>
      </c>
      <c r="F26" s="6" t="s">
        <v>26</v>
      </c>
    </row>
    <row r="27" spans="1:6" x14ac:dyDescent="0.25">
      <c r="B27" s="6" t="s">
        <v>81</v>
      </c>
      <c r="C27" s="6" t="s">
        <v>60</v>
      </c>
      <c r="D27" s="7">
        <v>92.8</v>
      </c>
      <c r="E27" s="7">
        <v>94.187869230481837</v>
      </c>
      <c r="F27" s="6" t="s">
        <v>26</v>
      </c>
    </row>
    <row r="28" spans="1:6" x14ac:dyDescent="0.25">
      <c r="B28" s="6" t="s">
        <v>82</v>
      </c>
      <c r="C28" s="6" t="s">
        <v>61</v>
      </c>
      <c r="D28" s="7">
        <v>8</v>
      </c>
      <c r="E28" s="7">
        <v>10.411118319452362</v>
      </c>
      <c r="F28" s="6" t="s">
        <v>26</v>
      </c>
    </row>
    <row r="29" spans="1:6" x14ac:dyDescent="0.25">
      <c r="B29" s="6" t="s">
        <v>83</v>
      </c>
      <c r="C29" s="6" t="s">
        <v>62</v>
      </c>
      <c r="D29" s="7">
        <v>3.6</v>
      </c>
      <c r="E29" s="7">
        <v>2.6168790924990937</v>
      </c>
      <c r="F29" s="6" t="s">
        <v>26</v>
      </c>
    </row>
    <row r="30" spans="1:6" ht="15.75" thickBot="1" x14ac:dyDescent="0.3">
      <c r="B30" s="5" t="s">
        <v>84</v>
      </c>
      <c r="C30" s="5" t="s">
        <v>63</v>
      </c>
      <c r="D30" s="17">
        <v>145</v>
      </c>
      <c r="E30" s="17">
        <v>149.5636076914455</v>
      </c>
      <c r="F30" s="5" t="s">
        <v>26</v>
      </c>
    </row>
    <row r="33" spans="1:7" ht="15.75" thickBot="1" x14ac:dyDescent="0.3">
      <c r="A33" t="s">
        <v>1</v>
      </c>
    </row>
    <row r="34" spans="1:7" ht="15.75" thickBot="1" x14ac:dyDescent="0.3">
      <c r="B34" s="16" t="s">
        <v>14</v>
      </c>
      <c r="C34" s="16" t="s">
        <v>15</v>
      </c>
      <c r="D34" s="16" t="s">
        <v>20</v>
      </c>
      <c r="E34" s="16" t="s">
        <v>21</v>
      </c>
      <c r="F34" s="16" t="s">
        <v>22</v>
      </c>
      <c r="G34" s="16" t="s">
        <v>23</v>
      </c>
    </row>
    <row r="35" spans="1:7" x14ac:dyDescent="0.25">
      <c r="B35" s="6" t="s">
        <v>32</v>
      </c>
      <c r="C35" s="6" t="s">
        <v>2</v>
      </c>
      <c r="D35" s="14">
        <v>0</v>
      </c>
      <c r="E35" s="6" t="s">
        <v>33</v>
      </c>
      <c r="F35" s="6" t="s">
        <v>34</v>
      </c>
      <c r="G35" s="6">
        <v>0</v>
      </c>
    </row>
    <row r="36" spans="1:7" x14ac:dyDescent="0.25">
      <c r="B36" s="6" t="s">
        <v>35</v>
      </c>
      <c r="C36" s="6" t="s">
        <v>3</v>
      </c>
      <c r="D36" s="14">
        <v>0</v>
      </c>
      <c r="E36" s="6" t="s">
        <v>36</v>
      </c>
      <c r="F36" s="6" t="s">
        <v>34</v>
      </c>
      <c r="G36" s="6">
        <v>0</v>
      </c>
    </row>
    <row r="37" spans="1:7" x14ac:dyDescent="0.25">
      <c r="B37" s="6" t="s">
        <v>37</v>
      </c>
      <c r="C37" s="6" t="s">
        <v>6</v>
      </c>
      <c r="D37" s="14">
        <v>0</v>
      </c>
      <c r="E37" s="6" t="s">
        <v>38</v>
      </c>
      <c r="F37" s="6" t="s">
        <v>34</v>
      </c>
      <c r="G37" s="6">
        <v>0</v>
      </c>
    </row>
    <row r="38" spans="1:7" x14ac:dyDescent="0.25">
      <c r="B38" s="6" t="s">
        <v>39</v>
      </c>
      <c r="C38" s="6" t="s">
        <v>64</v>
      </c>
      <c r="D38" s="14">
        <v>1.4836798456485667E-11</v>
      </c>
      <c r="E38" s="6" t="s">
        <v>85</v>
      </c>
      <c r="F38" s="6" t="s">
        <v>34</v>
      </c>
      <c r="G38" s="6">
        <v>0</v>
      </c>
    </row>
    <row r="39" spans="1:7" x14ac:dyDescent="0.25">
      <c r="B39" s="6" t="s">
        <v>41</v>
      </c>
      <c r="C39" s="6" t="s">
        <v>65</v>
      </c>
      <c r="D39" s="14">
        <v>0</v>
      </c>
      <c r="E39" s="6" t="s">
        <v>86</v>
      </c>
      <c r="F39" s="6" t="s">
        <v>34</v>
      </c>
      <c r="G39" s="6">
        <v>0</v>
      </c>
    </row>
    <row r="40" spans="1:7" x14ac:dyDescent="0.25">
      <c r="B40" s="6" t="s">
        <v>87</v>
      </c>
      <c r="C40" s="6" t="s">
        <v>66</v>
      </c>
      <c r="D40" s="14">
        <v>0</v>
      </c>
      <c r="E40" s="6" t="s">
        <v>88</v>
      </c>
      <c r="F40" s="6" t="s">
        <v>34</v>
      </c>
      <c r="G40" s="6">
        <v>0</v>
      </c>
    </row>
    <row r="41" spans="1:7" x14ac:dyDescent="0.25">
      <c r="B41" s="6" t="s">
        <v>89</v>
      </c>
      <c r="C41" s="6" t="s">
        <v>67</v>
      </c>
      <c r="D41" s="14">
        <v>3.7733074277639389E-3</v>
      </c>
      <c r="E41" s="6" t="s">
        <v>90</v>
      </c>
      <c r="F41" s="6" t="s">
        <v>34</v>
      </c>
      <c r="G41" s="6">
        <v>0</v>
      </c>
    </row>
    <row r="42" spans="1:7" x14ac:dyDescent="0.25">
      <c r="B42" s="6" t="s">
        <v>91</v>
      </c>
      <c r="C42" s="6" t="s">
        <v>4</v>
      </c>
      <c r="D42" s="12">
        <v>-271.07910527071772</v>
      </c>
      <c r="E42" s="6" t="s">
        <v>92</v>
      </c>
      <c r="F42" s="6" t="s">
        <v>40</v>
      </c>
      <c r="G42" s="6">
        <v>271.07910527071772</v>
      </c>
    </row>
    <row r="43" spans="1:7" x14ac:dyDescent="0.25">
      <c r="B43" s="6" t="s">
        <v>93</v>
      </c>
      <c r="C43" s="6" t="s">
        <v>5</v>
      </c>
      <c r="D43" s="12">
        <v>0</v>
      </c>
      <c r="E43" s="6" t="s">
        <v>94</v>
      </c>
      <c r="F43" s="6" t="s">
        <v>34</v>
      </c>
      <c r="G43" s="6">
        <v>0</v>
      </c>
    </row>
    <row r="44" spans="1:7" x14ac:dyDescent="0.25">
      <c r="B44" s="6" t="s">
        <v>95</v>
      </c>
      <c r="C44" s="6" t="s">
        <v>68</v>
      </c>
      <c r="D44" s="12">
        <v>-21.837319725699544</v>
      </c>
      <c r="E44" s="6" t="s">
        <v>96</v>
      </c>
      <c r="F44" s="6" t="s">
        <v>40</v>
      </c>
      <c r="G44" s="6">
        <v>21.837319725699544</v>
      </c>
    </row>
    <row r="45" spans="1:7" x14ac:dyDescent="0.25">
      <c r="B45" s="6" t="s">
        <v>97</v>
      </c>
      <c r="C45" s="6" t="s">
        <v>69</v>
      </c>
      <c r="D45" s="12">
        <v>-1943.5074633366539</v>
      </c>
      <c r="E45" s="6" t="s">
        <v>98</v>
      </c>
      <c r="F45" s="6" t="s">
        <v>40</v>
      </c>
      <c r="G45" s="6">
        <v>1943.5074633366539</v>
      </c>
    </row>
    <row r="46" spans="1:7" x14ac:dyDescent="0.25">
      <c r="B46" s="6" t="s">
        <v>99</v>
      </c>
      <c r="C46" s="6" t="s">
        <v>70</v>
      </c>
      <c r="D46" s="12">
        <v>0</v>
      </c>
      <c r="E46" s="6" t="s">
        <v>100</v>
      </c>
      <c r="F46" s="6" t="s">
        <v>34</v>
      </c>
      <c r="G46" s="6">
        <v>0</v>
      </c>
    </row>
    <row r="47" spans="1:7" x14ac:dyDescent="0.25">
      <c r="B47" s="6" t="s">
        <v>101</v>
      </c>
      <c r="C47" s="6" t="s">
        <v>71</v>
      </c>
      <c r="D47" s="13">
        <v>-5.6164121010784669</v>
      </c>
      <c r="E47" s="6" t="s">
        <v>102</v>
      </c>
      <c r="F47" s="6" t="s">
        <v>40</v>
      </c>
      <c r="G47" s="6">
        <v>5.6164121010784669</v>
      </c>
    </row>
    <row r="48" spans="1:7" x14ac:dyDescent="0.25">
      <c r="B48" s="6" t="s">
        <v>103</v>
      </c>
      <c r="C48" s="6" t="s">
        <v>72</v>
      </c>
      <c r="D48" s="13">
        <v>-2.3835878989215331</v>
      </c>
      <c r="E48" s="6" t="s">
        <v>104</v>
      </c>
      <c r="F48" s="6" t="s">
        <v>40</v>
      </c>
      <c r="G48" s="6">
        <v>2.3835878989215331</v>
      </c>
    </row>
    <row r="49" spans="2:7" x14ac:dyDescent="0.25">
      <c r="B49" s="6" t="s">
        <v>105</v>
      </c>
      <c r="C49" s="6" t="s">
        <v>73</v>
      </c>
      <c r="D49" s="13">
        <v>-4.1878692304818372</v>
      </c>
      <c r="E49" s="6" t="s">
        <v>106</v>
      </c>
      <c r="F49" s="6" t="s">
        <v>40</v>
      </c>
      <c r="G49" s="6">
        <v>4.1878692304818372</v>
      </c>
    </row>
    <row r="50" spans="2:7" x14ac:dyDescent="0.25">
      <c r="B50" s="6" t="s">
        <v>107</v>
      </c>
      <c r="C50" s="6" t="s">
        <v>74</v>
      </c>
      <c r="D50" s="13">
        <v>-0.81213076951816277</v>
      </c>
      <c r="E50" s="6" t="s">
        <v>108</v>
      </c>
      <c r="F50" s="6" t="s">
        <v>40</v>
      </c>
      <c r="G50" s="6">
        <v>0.81213076951816277</v>
      </c>
    </row>
    <row r="51" spans="2:7" x14ac:dyDescent="0.25">
      <c r="B51" s="6" t="s">
        <v>109</v>
      </c>
      <c r="C51" s="6" t="s">
        <v>75</v>
      </c>
      <c r="D51" s="13">
        <v>-7.4111183194523615</v>
      </c>
      <c r="E51" s="6" t="s">
        <v>110</v>
      </c>
      <c r="F51" s="6" t="s">
        <v>40</v>
      </c>
      <c r="G51" s="6">
        <v>7.4111183194523615</v>
      </c>
    </row>
    <row r="52" spans="2:7" x14ac:dyDescent="0.25">
      <c r="B52" s="6" t="s">
        <v>111</v>
      </c>
      <c r="C52" s="6" t="s">
        <v>76</v>
      </c>
      <c r="D52" s="13">
        <v>-1.5888816805476385</v>
      </c>
      <c r="E52" s="6" t="s">
        <v>112</v>
      </c>
      <c r="F52" s="6" t="s">
        <v>40</v>
      </c>
      <c r="G52" s="6">
        <v>1.5888816805476385</v>
      </c>
    </row>
    <row r="53" spans="2:7" x14ac:dyDescent="0.25">
      <c r="B53" s="6" t="s">
        <v>113</v>
      </c>
      <c r="C53" s="6" t="s">
        <v>77</v>
      </c>
      <c r="D53" s="13">
        <v>-2.6068790924990939</v>
      </c>
      <c r="E53" s="6" t="s">
        <v>114</v>
      </c>
      <c r="F53" s="6" t="s">
        <v>40</v>
      </c>
      <c r="G53" s="6">
        <v>2.6068790924990939</v>
      </c>
    </row>
    <row r="54" spans="2:7" x14ac:dyDescent="0.25">
      <c r="B54" s="6" t="s">
        <v>115</v>
      </c>
      <c r="C54" s="6" t="s">
        <v>77</v>
      </c>
      <c r="D54" s="13">
        <v>-1.3831209075009063</v>
      </c>
      <c r="E54" s="6" t="s">
        <v>116</v>
      </c>
      <c r="F54" s="6" t="s">
        <v>40</v>
      </c>
      <c r="G54" s="6">
        <v>1.3831209075009063</v>
      </c>
    </row>
    <row r="55" spans="2:7" x14ac:dyDescent="0.25">
      <c r="B55" s="6" t="s">
        <v>117</v>
      </c>
      <c r="C55" s="6" t="s">
        <v>77</v>
      </c>
      <c r="D55" s="13">
        <v>-4.5636076914454975</v>
      </c>
      <c r="E55" s="6" t="s">
        <v>118</v>
      </c>
      <c r="F55" s="6" t="s">
        <v>40</v>
      </c>
      <c r="G55" s="6">
        <v>4.5636076914454975</v>
      </c>
    </row>
    <row r="56" spans="2:7" ht="15.75" thickBot="1" x14ac:dyDescent="0.3">
      <c r="B56" s="5" t="s">
        <v>119</v>
      </c>
      <c r="C56" s="5" t="s">
        <v>77</v>
      </c>
      <c r="D56" s="15">
        <v>-12.436392308554503</v>
      </c>
      <c r="E56" s="5" t="s">
        <v>120</v>
      </c>
      <c r="F56" s="5" t="s">
        <v>40</v>
      </c>
      <c r="G56" s="5">
        <v>12.436392308554503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D382-6DBE-47D5-802F-FC5ED0C9B4E4}">
  <dimension ref="A1:E44"/>
  <sheetViews>
    <sheetView showGridLines="0" workbookViewId="0"/>
  </sheetViews>
  <sheetFormatPr defaultRowHeight="15" x14ac:dyDescent="0.25"/>
  <cols>
    <col min="1" max="1" width="2.28515625" customWidth="1"/>
    <col min="2" max="2" width="6.5703125" bestFit="1" customWidth="1"/>
    <col min="3" max="3" width="7" bestFit="1" customWidth="1"/>
    <col min="4" max="4" width="12.7109375" bestFit="1" customWidth="1"/>
    <col min="5" max="5" width="13.140625" bestFit="1" customWidth="1"/>
  </cols>
  <sheetData>
    <row r="1" spans="1:5" x14ac:dyDescent="0.25">
      <c r="A1" s="3" t="s">
        <v>42</v>
      </c>
    </row>
    <row r="2" spans="1:5" x14ac:dyDescent="0.25">
      <c r="A2" s="3" t="s">
        <v>124</v>
      </c>
    </row>
    <row r="3" spans="1:5" x14ac:dyDescent="0.25">
      <c r="A3" s="3" t="s">
        <v>128</v>
      </c>
    </row>
    <row r="6" spans="1:5" ht="15.75" thickBot="1" x14ac:dyDescent="0.3">
      <c r="A6" t="s">
        <v>18</v>
      </c>
    </row>
    <row r="7" spans="1:5" x14ac:dyDescent="0.25">
      <c r="B7" s="18"/>
      <c r="C7" s="18"/>
      <c r="D7" s="18" t="s">
        <v>43</v>
      </c>
      <c r="E7" s="18" t="s">
        <v>45</v>
      </c>
    </row>
    <row r="8" spans="1:5" ht="15.75" thickBot="1" x14ac:dyDescent="0.3">
      <c r="B8" s="19" t="s">
        <v>14</v>
      </c>
      <c r="C8" s="19" t="s">
        <v>15</v>
      </c>
      <c r="D8" s="19" t="s">
        <v>44</v>
      </c>
      <c r="E8" s="19" t="s">
        <v>121</v>
      </c>
    </row>
    <row r="9" spans="1:5" x14ac:dyDescent="0.25">
      <c r="B9" s="6" t="s">
        <v>25</v>
      </c>
      <c r="C9" s="6" t="s">
        <v>54</v>
      </c>
      <c r="D9" s="6">
        <v>1728.9208947292823</v>
      </c>
      <c r="E9" s="6">
        <v>0</v>
      </c>
    </row>
    <row r="10" spans="1:5" x14ac:dyDescent="0.25">
      <c r="B10" s="6" t="s">
        <v>27</v>
      </c>
      <c r="C10" s="6" t="s">
        <v>55</v>
      </c>
      <c r="D10" s="6">
        <v>16000</v>
      </c>
      <c r="E10" s="6">
        <v>0</v>
      </c>
    </row>
    <row r="11" spans="1:5" x14ac:dyDescent="0.25">
      <c r="B11" s="6" t="s">
        <v>28</v>
      </c>
      <c r="C11" s="6" t="s">
        <v>56</v>
      </c>
      <c r="D11" s="6">
        <v>98.162680274300456</v>
      </c>
      <c r="E11" s="6">
        <v>0</v>
      </c>
    </row>
    <row r="12" spans="1:5" x14ac:dyDescent="0.25">
      <c r="B12" s="6" t="s">
        <v>29</v>
      </c>
      <c r="C12" s="6" t="s">
        <v>57</v>
      </c>
      <c r="D12" s="6">
        <v>3056.4925366633461</v>
      </c>
      <c r="E12" s="6">
        <v>0</v>
      </c>
    </row>
    <row r="13" spans="1:5" x14ac:dyDescent="0.25">
      <c r="B13" s="6" t="s">
        <v>30</v>
      </c>
      <c r="C13" s="6" t="s">
        <v>58</v>
      </c>
      <c r="D13" s="6">
        <v>2000.0000000000002</v>
      </c>
      <c r="E13" s="6">
        <v>0</v>
      </c>
    </row>
    <row r="14" spans="1:5" x14ac:dyDescent="0.25">
      <c r="B14" s="6" t="s">
        <v>31</v>
      </c>
      <c r="C14" s="6" t="s">
        <v>59</v>
      </c>
      <c r="D14" s="6">
        <v>90.616412101078467</v>
      </c>
      <c r="E14" s="6">
        <v>0</v>
      </c>
    </row>
    <row r="15" spans="1:5" x14ac:dyDescent="0.25">
      <c r="B15" s="6" t="s">
        <v>81</v>
      </c>
      <c r="C15" s="6" t="s">
        <v>60</v>
      </c>
      <c r="D15" s="6">
        <v>94.187869230481837</v>
      </c>
      <c r="E15" s="6">
        <v>0</v>
      </c>
    </row>
    <row r="16" spans="1:5" x14ac:dyDescent="0.25">
      <c r="B16" s="6" t="s">
        <v>82</v>
      </c>
      <c r="C16" s="6" t="s">
        <v>61</v>
      </c>
      <c r="D16" s="6">
        <v>10.411118319452362</v>
      </c>
      <c r="E16" s="6">
        <v>0</v>
      </c>
    </row>
    <row r="17" spans="1:5" x14ac:dyDescent="0.25">
      <c r="B17" s="6" t="s">
        <v>83</v>
      </c>
      <c r="C17" s="6" t="s">
        <v>62</v>
      </c>
      <c r="D17" s="6">
        <v>2.6168790924990937</v>
      </c>
      <c r="E17" s="6">
        <v>0</v>
      </c>
    </row>
    <row r="18" spans="1:5" ht="15.75" thickBot="1" x14ac:dyDescent="0.3">
      <c r="B18" s="5" t="s">
        <v>84</v>
      </c>
      <c r="C18" s="5" t="s">
        <v>63</v>
      </c>
      <c r="D18" s="5">
        <v>149.5636076914455</v>
      </c>
      <c r="E18" s="5">
        <v>0</v>
      </c>
    </row>
    <row r="20" spans="1:5" ht="15.75" thickBot="1" x14ac:dyDescent="0.3">
      <c r="A20" t="s">
        <v>1</v>
      </c>
    </row>
    <row r="21" spans="1:5" x14ac:dyDescent="0.25">
      <c r="B21" s="18"/>
      <c r="C21" s="18"/>
      <c r="D21" s="18" t="s">
        <v>43</v>
      </c>
      <c r="E21" s="18" t="s">
        <v>122</v>
      </c>
    </row>
    <row r="22" spans="1:5" ht="15.75" thickBot="1" x14ac:dyDescent="0.3">
      <c r="B22" s="19" t="s">
        <v>14</v>
      </c>
      <c r="C22" s="19" t="s">
        <v>15</v>
      </c>
      <c r="D22" s="19" t="s">
        <v>44</v>
      </c>
      <c r="E22" s="19" t="s">
        <v>123</v>
      </c>
    </row>
    <row r="23" spans="1:5" x14ac:dyDescent="0.25">
      <c r="B23" s="6" t="s">
        <v>32</v>
      </c>
      <c r="C23" s="6" t="s">
        <v>2</v>
      </c>
      <c r="D23" s="6">
        <v>0</v>
      </c>
      <c r="E23" s="6">
        <v>-6.9633326248566232E-2</v>
      </c>
    </row>
    <row r="24" spans="1:5" x14ac:dyDescent="0.25">
      <c r="B24" s="6" t="s">
        <v>35</v>
      </c>
      <c r="C24" s="6" t="s">
        <v>3</v>
      </c>
      <c r="D24" s="6">
        <v>0</v>
      </c>
      <c r="E24" s="6">
        <v>3.5939686702266678</v>
      </c>
    </row>
    <row r="25" spans="1:5" x14ac:dyDescent="0.25">
      <c r="B25" s="6" t="s">
        <v>37</v>
      </c>
      <c r="C25" s="6" t="s">
        <v>6</v>
      </c>
      <c r="D25" s="6">
        <v>0</v>
      </c>
      <c r="E25" s="6">
        <v>-1.22803301727702</v>
      </c>
    </row>
    <row r="26" spans="1:5" x14ac:dyDescent="0.25">
      <c r="B26" s="6" t="s">
        <v>39</v>
      </c>
      <c r="C26" s="6" t="s">
        <v>64</v>
      </c>
      <c r="D26" s="6">
        <v>1.4836798456485667E-11</v>
      </c>
      <c r="E26" s="6">
        <v>-442.39970350817401</v>
      </c>
    </row>
    <row r="27" spans="1:5" x14ac:dyDescent="0.25">
      <c r="B27" s="6" t="s">
        <v>41</v>
      </c>
      <c r="C27" s="6" t="s">
        <v>65</v>
      </c>
      <c r="D27" s="6">
        <v>0</v>
      </c>
      <c r="E27" s="6">
        <v>-83.280218580499195</v>
      </c>
    </row>
    <row r="28" spans="1:5" x14ac:dyDescent="0.25">
      <c r="B28" s="6" t="s">
        <v>87</v>
      </c>
      <c r="C28" s="6" t="s">
        <v>66</v>
      </c>
      <c r="D28" s="6">
        <v>0</v>
      </c>
      <c r="E28" s="6">
        <v>375.13611973194264</v>
      </c>
    </row>
    <row r="29" spans="1:5" x14ac:dyDescent="0.25">
      <c r="B29" s="6" t="s">
        <v>89</v>
      </c>
      <c r="C29" s="6" t="s">
        <v>67</v>
      </c>
      <c r="D29" s="6">
        <v>3.7733074277639389E-3</v>
      </c>
      <c r="E29" s="6">
        <v>-1.3543551758152506E-3</v>
      </c>
    </row>
    <row r="30" spans="1:5" x14ac:dyDescent="0.25">
      <c r="B30" s="6" t="s">
        <v>91</v>
      </c>
      <c r="C30" s="6" t="s">
        <v>4</v>
      </c>
      <c r="D30" s="6">
        <v>-271.07910527071772</v>
      </c>
      <c r="E30" s="6">
        <v>0</v>
      </c>
    </row>
    <row r="31" spans="1:5" x14ac:dyDescent="0.25">
      <c r="B31" s="6" t="s">
        <v>93</v>
      </c>
      <c r="C31" s="6" t="s">
        <v>5</v>
      </c>
      <c r="D31" s="6">
        <v>0</v>
      </c>
      <c r="E31" s="6">
        <v>-3.4633328845158851E-2</v>
      </c>
    </row>
    <row r="32" spans="1:5" x14ac:dyDescent="0.25">
      <c r="B32" s="6" t="s">
        <v>95</v>
      </c>
      <c r="C32" s="6" t="s">
        <v>68</v>
      </c>
      <c r="D32" s="6">
        <v>-21.837319725699544</v>
      </c>
      <c r="E32" s="6">
        <v>0</v>
      </c>
    </row>
    <row r="33" spans="2:5" x14ac:dyDescent="0.25">
      <c r="B33" s="6" t="s">
        <v>97</v>
      </c>
      <c r="C33" s="6" t="s">
        <v>69</v>
      </c>
      <c r="D33" s="6">
        <v>-1943.5074633366539</v>
      </c>
      <c r="E33" s="6">
        <v>0</v>
      </c>
    </row>
    <row r="34" spans="2:5" x14ac:dyDescent="0.25">
      <c r="B34" s="6" t="s">
        <v>99</v>
      </c>
      <c r="C34" s="6" t="s">
        <v>70</v>
      </c>
      <c r="D34" s="6">
        <v>0</v>
      </c>
      <c r="E34" s="6">
        <v>-0.30360218807958306</v>
      </c>
    </row>
    <row r="35" spans="2:5" x14ac:dyDescent="0.25">
      <c r="B35" s="6" t="s">
        <v>101</v>
      </c>
      <c r="C35" s="6" t="s">
        <v>71</v>
      </c>
      <c r="D35" s="6">
        <v>-5.6164121010784669</v>
      </c>
      <c r="E35" s="6">
        <v>0</v>
      </c>
    </row>
    <row r="36" spans="2:5" x14ac:dyDescent="0.25">
      <c r="B36" s="6" t="s">
        <v>103</v>
      </c>
      <c r="C36" s="6" t="s">
        <v>72</v>
      </c>
      <c r="D36" s="6">
        <v>-2.3835878989215331</v>
      </c>
      <c r="E36" s="6">
        <v>0</v>
      </c>
    </row>
    <row r="37" spans="2:5" x14ac:dyDescent="0.25">
      <c r="B37" s="6" t="s">
        <v>105</v>
      </c>
      <c r="C37" s="6" t="s">
        <v>73</v>
      </c>
      <c r="D37" s="6">
        <v>-4.1878692304818372</v>
      </c>
      <c r="E37" s="6">
        <v>0</v>
      </c>
    </row>
    <row r="38" spans="2:5" x14ac:dyDescent="0.25">
      <c r="B38" s="6" t="s">
        <v>107</v>
      </c>
      <c r="C38" s="6" t="s">
        <v>74</v>
      </c>
      <c r="D38" s="6">
        <v>-0.81213076951816277</v>
      </c>
      <c r="E38" s="6">
        <v>0</v>
      </c>
    </row>
    <row r="39" spans="2:5" x14ac:dyDescent="0.25">
      <c r="B39" s="6" t="s">
        <v>109</v>
      </c>
      <c r="C39" s="6" t="s">
        <v>75</v>
      </c>
      <c r="D39" s="6">
        <v>-7.4111183194523615</v>
      </c>
      <c r="E39" s="6">
        <v>0</v>
      </c>
    </row>
    <row r="40" spans="2:5" x14ac:dyDescent="0.25">
      <c r="B40" s="6" t="s">
        <v>111</v>
      </c>
      <c r="C40" s="6" t="s">
        <v>76</v>
      </c>
      <c r="D40" s="6">
        <v>-1.5888816805476385</v>
      </c>
      <c r="E40" s="6">
        <v>0</v>
      </c>
    </row>
    <row r="41" spans="2:5" x14ac:dyDescent="0.25">
      <c r="B41" s="6" t="s">
        <v>113</v>
      </c>
      <c r="C41" s="6" t="s">
        <v>77</v>
      </c>
      <c r="D41" s="6">
        <v>-2.6068790924990939</v>
      </c>
      <c r="E41" s="6">
        <v>0</v>
      </c>
    </row>
    <row r="42" spans="2:5" x14ac:dyDescent="0.25">
      <c r="B42" s="6" t="s">
        <v>115</v>
      </c>
      <c r="C42" s="6" t="s">
        <v>77</v>
      </c>
      <c r="D42" s="6">
        <v>-1.3831209075009063</v>
      </c>
      <c r="E42" s="6">
        <v>0</v>
      </c>
    </row>
    <row r="43" spans="2:5" x14ac:dyDescent="0.25">
      <c r="B43" s="6" t="s">
        <v>117</v>
      </c>
      <c r="C43" s="6" t="s">
        <v>77</v>
      </c>
      <c r="D43" s="6">
        <v>-4.5636076914454975</v>
      </c>
      <c r="E43" s="6">
        <v>0</v>
      </c>
    </row>
    <row r="44" spans="2:5" ht="15.75" thickBot="1" x14ac:dyDescent="0.3">
      <c r="B44" s="5" t="s">
        <v>119</v>
      </c>
      <c r="C44" s="5" t="s">
        <v>77</v>
      </c>
      <c r="D44" s="5">
        <v>-12.436392308554503</v>
      </c>
      <c r="E44" s="5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A750-71A6-4A21-9270-E2E183B30A6D}">
  <dimension ref="A1:J22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5703125" bestFit="1" customWidth="1"/>
    <col min="3" max="4" width="8.28515625" bestFit="1" customWidth="1"/>
    <col min="5" max="5" width="2.28515625" customWidth="1"/>
    <col min="6" max="6" width="7.7109375" bestFit="1" customWidth="1"/>
    <col min="7" max="7" width="9.85546875" bestFit="1" customWidth="1"/>
    <col min="8" max="8" width="2.28515625" customWidth="1"/>
    <col min="9" max="9" width="8.5703125" bestFit="1" customWidth="1"/>
    <col min="10" max="10" width="9.85546875" bestFit="1" customWidth="1"/>
  </cols>
  <sheetData>
    <row r="1" spans="1:10" x14ac:dyDescent="0.25">
      <c r="A1" s="3" t="s">
        <v>46</v>
      </c>
    </row>
    <row r="2" spans="1:10" x14ac:dyDescent="0.25">
      <c r="A2" s="3" t="s">
        <v>124</v>
      </c>
    </row>
    <row r="3" spans="1:10" x14ac:dyDescent="0.25">
      <c r="A3" s="3" t="s">
        <v>129</v>
      </c>
    </row>
    <row r="5" spans="1:10" ht="15.75" thickBot="1" x14ac:dyDescent="0.3"/>
    <row r="6" spans="1:10" x14ac:dyDescent="0.25">
      <c r="B6" s="18"/>
      <c r="C6" s="18" t="s">
        <v>7</v>
      </c>
      <c r="D6" s="18"/>
    </row>
    <row r="7" spans="1:10" ht="15.75" thickBot="1" x14ac:dyDescent="0.3">
      <c r="B7" s="19" t="s">
        <v>14</v>
      </c>
      <c r="C7" s="19" t="s">
        <v>15</v>
      </c>
      <c r="D7" s="19" t="s">
        <v>44</v>
      </c>
    </row>
    <row r="8" spans="1:10" ht="15.75" thickBot="1" x14ac:dyDescent="0.3">
      <c r="B8" s="5" t="s">
        <v>24</v>
      </c>
      <c r="C8" s="5" t="s">
        <v>52</v>
      </c>
      <c r="D8" s="11">
        <v>-1161.3366066944454</v>
      </c>
    </row>
    <row r="10" spans="1:10" ht="15.75" thickBot="1" x14ac:dyDescent="0.3"/>
    <row r="11" spans="1:10" x14ac:dyDescent="0.25">
      <c r="B11" s="18"/>
      <c r="C11" s="18" t="s">
        <v>47</v>
      </c>
      <c r="D11" s="18"/>
      <c r="F11" s="18" t="s">
        <v>48</v>
      </c>
      <c r="G11" s="18" t="s">
        <v>7</v>
      </c>
      <c r="I11" s="18" t="s">
        <v>51</v>
      </c>
      <c r="J11" s="18" t="s">
        <v>7</v>
      </c>
    </row>
    <row r="12" spans="1:10" ht="15.75" thickBot="1" x14ac:dyDescent="0.3">
      <c r="B12" s="19" t="s">
        <v>14</v>
      </c>
      <c r="C12" s="19" t="s">
        <v>15</v>
      </c>
      <c r="D12" s="19" t="s">
        <v>44</v>
      </c>
      <c r="F12" s="19" t="s">
        <v>49</v>
      </c>
      <c r="G12" s="19" t="s">
        <v>50</v>
      </c>
      <c r="I12" s="19" t="s">
        <v>49</v>
      </c>
      <c r="J12" s="19" t="s">
        <v>50</v>
      </c>
    </row>
    <row r="13" spans="1:10" x14ac:dyDescent="0.25">
      <c r="B13" s="6" t="s">
        <v>25</v>
      </c>
      <c r="C13" s="6" t="s">
        <v>54</v>
      </c>
      <c r="D13" s="7">
        <v>1728.9208947292823</v>
      </c>
      <c r="F13" s="6" t="s">
        <v>130</v>
      </c>
      <c r="G13" s="6" t="s">
        <v>130</v>
      </c>
      <c r="I13" s="6" t="s">
        <v>130</v>
      </c>
      <c r="J13" s="6" t="s">
        <v>130</v>
      </c>
    </row>
    <row r="14" spans="1:10" x14ac:dyDescent="0.25">
      <c r="B14" s="6" t="s">
        <v>27</v>
      </c>
      <c r="C14" s="6" t="s">
        <v>55</v>
      </c>
      <c r="D14" s="7">
        <v>16000</v>
      </c>
      <c r="F14" s="6" t="s">
        <v>130</v>
      </c>
      <c r="G14" s="6" t="s">
        <v>130</v>
      </c>
      <c r="I14" s="6" t="s">
        <v>130</v>
      </c>
      <c r="J14" s="6" t="s">
        <v>130</v>
      </c>
    </row>
    <row r="15" spans="1:10" x14ac:dyDescent="0.25">
      <c r="B15" s="6" t="s">
        <v>28</v>
      </c>
      <c r="C15" s="6" t="s">
        <v>56</v>
      </c>
      <c r="D15" s="7">
        <v>98.162680274300456</v>
      </c>
      <c r="F15" s="7">
        <v>98.162680785340783</v>
      </c>
      <c r="G15" s="7">
        <v>-1161.336601584042</v>
      </c>
      <c r="I15" s="7">
        <v>98.162680785340783</v>
      </c>
      <c r="J15" s="7">
        <v>-1161.336601584042</v>
      </c>
    </row>
    <row r="16" spans="1:10" x14ac:dyDescent="0.25">
      <c r="B16" s="6" t="s">
        <v>29</v>
      </c>
      <c r="C16" s="6" t="s">
        <v>57</v>
      </c>
      <c r="D16" s="7">
        <v>3056.4925366633461</v>
      </c>
      <c r="F16" s="6" t="s">
        <v>130</v>
      </c>
      <c r="G16" s="6" t="s">
        <v>130</v>
      </c>
      <c r="I16" s="6" t="s">
        <v>130</v>
      </c>
      <c r="J16" s="6" t="s">
        <v>130</v>
      </c>
    </row>
    <row r="17" spans="2:10" x14ac:dyDescent="0.25">
      <c r="B17" s="6" t="s">
        <v>30</v>
      </c>
      <c r="C17" s="6" t="s">
        <v>58</v>
      </c>
      <c r="D17" s="7">
        <v>2000.0000000000002</v>
      </c>
      <c r="F17" s="6" t="s">
        <v>130</v>
      </c>
      <c r="G17" s="6" t="s">
        <v>130</v>
      </c>
      <c r="I17" s="6" t="s">
        <v>130</v>
      </c>
      <c r="J17" s="6" t="s">
        <v>130</v>
      </c>
    </row>
    <row r="18" spans="2:10" x14ac:dyDescent="0.25">
      <c r="B18" s="6" t="s">
        <v>31</v>
      </c>
      <c r="C18" s="6" t="s">
        <v>59</v>
      </c>
      <c r="D18" s="7">
        <v>90.616412101078467</v>
      </c>
      <c r="F18" s="7">
        <v>90.6164120655353</v>
      </c>
      <c r="G18" s="7">
        <v>-1161.3366066944454</v>
      </c>
      <c r="I18" s="7">
        <v>90.6164120655353</v>
      </c>
      <c r="J18" s="7">
        <v>-1161.3366066944454</v>
      </c>
    </row>
    <row r="19" spans="2:10" x14ac:dyDescent="0.25">
      <c r="B19" s="6" t="s">
        <v>81</v>
      </c>
      <c r="C19" s="6" t="s">
        <v>60</v>
      </c>
      <c r="D19" s="7">
        <v>94.187869230481837</v>
      </c>
      <c r="F19" s="6" t="s">
        <v>130</v>
      </c>
      <c r="G19" s="6" t="s">
        <v>130</v>
      </c>
      <c r="I19" s="6" t="s">
        <v>130</v>
      </c>
      <c r="J19" s="6" t="s">
        <v>130</v>
      </c>
    </row>
    <row r="20" spans="2:10" x14ac:dyDescent="0.25">
      <c r="B20" s="6" t="s">
        <v>82</v>
      </c>
      <c r="C20" s="6" t="s">
        <v>61</v>
      </c>
      <c r="D20" s="7">
        <v>10.411118319452362</v>
      </c>
      <c r="F20" s="6" t="s">
        <v>130</v>
      </c>
      <c r="G20" s="6" t="s">
        <v>130</v>
      </c>
      <c r="I20" s="6" t="s">
        <v>130</v>
      </c>
      <c r="J20" s="6" t="s">
        <v>130</v>
      </c>
    </row>
    <row r="21" spans="2:10" x14ac:dyDescent="0.25">
      <c r="B21" s="6" t="s">
        <v>83</v>
      </c>
      <c r="C21" s="6" t="s">
        <v>62</v>
      </c>
      <c r="D21" s="7">
        <v>2.6168790924990937</v>
      </c>
      <c r="F21" s="7">
        <v>2.6168790788755074</v>
      </c>
      <c r="G21" s="7">
        <v>-1161.3366066944454</v>
      </c>
      <c r="I21" s="7">
        <v>2.6168790788755074</v>
      </c>
      <c r="J21" s="7">
        <v>-1161.3366066944454</v>
      </c>
    </row>
    <row r="22" spans="2:10" ht="15.75" thickBot="1" x14ac:dyDescent="0.3">
      <c r="B22" s="5" t="s">
        <v>84</v>
      </c>
      <c r="C22" s="5" t="s">
        <v>63</v>
      </c>
      <c r="D22" s="17">
        <v>149.5636076914455</v>
      </c>
      <c r="F22" s="5" t="s">
        <v>130</v>
      </c>
      <c r="G22" s="5" t="s">
        <v>130</v>
      </c>
      <c r="I22" s="5" t="s">
        <v>130</v>
      </c>
      <c r="J22" s="5" t="s">
        <v>130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Relatório de Respostas 1</vt:lpstr>
      <vt:lpstr>Relatório de Sensibilidade 1</vt:lpstr>
      <vt:lpstr>Relatório de Limites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2021-03-19T10:50:44Z</dcterms:modified>
</cp:coreProperties>
</file>